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wolterskluwer-my.sharepoint.com/personal/elena_festa_wolterskluwer_com/Documents/Desktop/"/>
    </mc:Choice>
  </mc:AlternateContent>
  <xr:revisionPtr revIDLastSave="5" documentId="8_{4CDC6183-6DA0-4EE2-8248-8B121D4DD950}" xr6:coauthVersionLast="47" xr6:coauthVersionMax="47" xr10:uidLastSave="{E51DB7B5-A048-42FE-AC00-1FABE49C25DF}"/>
  <bookViews>
    <workbookView xWindow="-110" yWindow="-110" windowWidth="19420" windowHeight="10420" xr2:uid="{00000000-000D-0000-FFFF-FFFF00000000}"/>
  </bookViews>
  <sheets>
    <sheet name="FutureJournals" sheetId="2" r:id="rId1"/>
    <sheet name="Browse UR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B4" i="4"/>
  <c r="B3" i="4"/>
  <c r="B2" i="4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<sst xmlns="http://schemas.openxmlformats.org/spreadsheetml/2006/main" count="2457" uniqueCount="1043">
  <si>
    <t>Obstetric Anesthesia Digest</t>
  </si>
  <si>
    <t>https://ovidsp.ovid.com/rss/journals/01202412/current.rss</t>
  </si>
  <si>
    <t>1536-0210</t>
  </si>
  <si>
    <t>https://ovidsp.ovid.com/rss/journals/00020840/current.rss</t>
  </si>
  <si>
    <t>https://ovidsp.ovid.com/rss/journals/00001648/pap.rss</t>
  </si>
  <si>
    <t>https://ovidsp.ovid.com/rss/journals/00041552/current.rss</t>
  </si>
  <si>
    <t>1525-4135</t>
  </si>
  <si>
    <t>Techniques in Foot &amp; Ankle Surgery</t>
  </si>
  <si>
    <t>00124743</t>
  </si>
  <si>
    <t>https://ovidsp.ovid.com/rss/journals/00008506/pap.rss</t>
  </si>
  <si>
    <t>Techniques in Knee Surgery</t>
  </si>
  <si>
    <t>00132588</t>
  </si>
  <si>
    <t>1473-6543</t>
  </si>
  <si>
    <t>https://ovidsp.ovid.com/rss/journals/01209203/current.rss</t>
  </si>
  <si>
    <t>Nutrition Today</t>
  </si>
  <si>
    <t>0269-9370</t>
  </si>
  <si>
    <t>https://ovidsp.ovid.com/rss/journals/00000637/pap.rss</t>
  </si>
  <si>
    <t>Journal of Public Health Management and Practice</t>
  </si>
  <si>
    <t>1538-8646</t>
  </si>
  <si>
    <t>2771-1897</t>
  </si>
  <si>
    <t>Wolters Kluwer Health _ Lippincott Williams &amp; Wilkins</t>
  </si>
  <si>
    <t>Browse All Journals@Ovid</t>
  </si>
  <si>
    <t>00002281</t>
  </si>
  <si>
    <t>ShortCode</t>
  </si>
  <si>
    <t>0160-6379</t>
  </si>
  <si>
    <t>https://ovidsp.ovid.com/rss/journals/00004669/current.rss</t>
  </si>
  <si>
    <t>2380-0224</t>
  </si>
  <si>
    <t>https://ovidsp.ovid.com/rss/journals/00127893/current.rss</t>
  </si>
  <si>
    <t>https://ovidsp.ovid.com/rss/journals/00130911/current.rss</t>
  </si>
  <si>
    <t>Current Subscription</t>
  </si>
  <si>
    <t>2022-09-28</t>
  </si>
  <si>
    <t>Therapeutic Drug Monitoring</t>
  </si>
  <si>
    <t>Emergency Medicine News</t>
  </si>
  <si>
    <t>Advances in Nursing Science</t>
  </si>
  <si>
    <t>00130911</t>
  </si>
  <si>
    <t>2000-03-01</t>
  </si>
  <si>
    <t>0195-7910</t>
  </si>
  <si>
    <t>https://ovidsp.ovid.com/rss/journals/00001504/current.rss</t>
  </si>
  <si>
    <t>2016-01-15</t>
  </si>
  <si>
    <t>Title</t>
  </si>
  <si>
    <t>Evidence-Based Ophthalmology</t>
  </si>
  <si>
    <t>https://ovidsp.ovid.com/rss/journals/00004650/current.rss</t>
  </si>
  <si>
    <t>2015-01-01 - 2022-12-15</t>
  </si>
  <si>
    <t>https://ovidsp.ovid.com/rss/journals/00003465/current.rss</t>
  </si>
  <si>
    <t>2015-01-01 - 2015-11-01</t>
  </si>
  <si>
    <t>https://ovidsp.ovid.com/rss/journals/00126450/current.rss</t>
  </si>
  <si>
    <t>2022-11-18</t>
  </si>
  <si>
    <t>https://ovidsp.ovid.com/rss/journals/00061198/pap.rss</t>
  </si>
  <si>
    <t>https://ovidsp.ovid.com/rss/journals/00124784/pap.rss</t>
  </si>
  <si>
    <t>2022-06-08</t>
  </si>
  <si>
    <t>2015-01-01 - 2023-01-10</t>
  </si>
  <si>
    <t>00001622</t>
  </si>
  <si>
    <t>2015-03-01 - 2023-01-01</t>
  </si>
  <si>
    <t>2002-09-01 - 2012-12-01</t>
  </si>
  <si>
    <t>00001721</t>
  </si>
  <si>
    <t>1531-7056</t>
  </si>
  <si>
    <t>2015-03-01 - 2022-10-26</t>
  </si>
  <si>
    <t>1538-1943</t>
  </si>
  <si>
    <t>00045391</t>
  </si>
  <si>
    <t>Advanced Emergency Nursing Journal</t>
  </si>
  <si>
    <t>0091-6331</t>
  </si>
  <si>
    <t>1473-6535</t>
  </si>
  <si>
    <t>https://ovidsp.ovid.com/rss/journals/00152193/current.rss</t>
  </si>
  <si>
    <t>2015-01-16 - 2022-12-01</t>
  </si>
  <si>
    <t>2022-12-01</t>
  </si>
  <si>
    <t>https://ovidsp.ovid.com/rss/journals/00006254/current.rss</t>
  </si>
  <si>
    <t>2002-09-01</t>
  </si>
  <si>
    <t>https://ovidsp.ovid.com/rss/journals/00004479/current.rss</t>
  </si>
  <si>
    <t>Topics in Pain Management</t>
  </si>
  <si>
    <t>https://ovidsp.ovid.com/rss/journals/01266029/current.rss</t>
  </si>
  <si>
    <t>00006454</t>
  </si>
  <si>
    <t>1525-5794</t>
  </si>
  <si>
    <t>2022-11-21</t>
  </si>
  <si>
    <t>2015-01-01 - 2022-11-23</t>
  </si>
  <si>
    <t>https://ovidsp.ovid.com/rss/journals/00145756/current.rss</t>
  </si>
  <si>
    <t>00006205</t>
  </si>
  <si>
    <t>https://ovidsp.ovid.com/rss/journals/00004650/pap.rss</t>
  </si>
  <si>
    <t>PAP</t>
  </si>
  <si>
    <t>Nursing Management</t>
  </si>
  <si>
    <t>0271-0749</t>
  </si>
  <si>
    <t>Contemporary Neurosurgery</t>
  </si>
  <si>
    <t>0268-4705</t>
  </si>
  <si>
    <t>01209203</t>
  </si>
  <si>
    <t>00013542</t>
  </si>
  <si>
    <t>https://ovidsp.ovid.com/rss/journals/00006565/pap.rss</t>
  </si>
  <si>
    <t>2015-01-01 - 2022-11-02</t>
  </si>
  <si>
    <t>2004-10-01</t>
  </si>
  <si>
    <t>2151-8378</t>
  </si>
  <si>
    <t>00017285</t>
  </si>
  <si>
    <t>https://ovidsp.ovid.com/rss/journals/00007691/pap.rss</t>
  </si>
  <si>
    <t>https://ovidsp.ovid.com/rss/journals/01244666/current.rss</t>
  </si>
  <si>
    <t>Journal of Cardiovascular Pharmacology</t>
  </si>
  <si>
    <t>Current Opinion in Rheumatology</t>
  </si>
  <si>
    <t>00006216</t>
  </si>
  <si>
    <t>2015-01-01 - 2022-11-24</t>
  </si>
  <si>
    <t>https://ovidsp.ovid.com/rss/journals/01261775/current.rss</t>
  </si>
  <si>
    <t>1068-0640</t>
  </si>
  <si>
    <t>https://ovidsp.ovid.com/rss/journals/00000433/current.rss</t>
  </si>
  <si>
    <t>2022-08-25</t>
  </si>
  <si>
    <t>1533-712X</t>
  </si>
  <si>
    <t>https://ovidsp.ovid.com/rss/journals/00042307/current.rss</t>
  </si>
  <si>
    <t>0893-0341</t>
  </si>
  <si>
    <t>00003226</t>
  </si>
  <si>
    <t>https://ovidsp.ovid.com/rss/journals/00006676/current.rss</t>
  </si>
  <si>
    <t>00075200</t>
  </si>
  <si>
    <t>2015-01-01 - 2022-10-28</t>
  </si>
  <si>
    <t>Cornea</t>
  </si>
  <si>
    <t>2015-12-31</t>
  </si>
  <si>
    <t>AJSP: Reviews and Reports</t>
  </si>
  <si>
    <t>0744-6314</t>
  </si>
  <si>
    <t>https://ovidsp.ovid.com/rss/journals/00005237/current.rss</t>
  </si>
  <si>
    <t>1531-6572</t>
  </si>
  <si>
    <t>https://ovidsp.ovid.com/rss/journals/00008469/current.rss</t>
  </si>
  <si>
    <t>https://ovidsp.ovid.com/rss/journals/00013644/pap.rss</t>
  </si>
  <si>
    <t>https://ovidsp.ovid.com/rss/journals/00005131/current.rss</t>
  </si>
  <si>
    <t>2000-01-01</t>
  </si>
  <si>
    <t>https://ovidsp.ovid.com/rss/journals/00129334/current.rss</t>
  </si>
  <si>
    <t>European Journal of Emergency Medicine</t>
  </si>
  <si>
    <t>2022-05-28</t>
  </si>
  <si>
    <t>Neurosurgery Quarterly</t>
  </si>
  <si>
    <t>1528-9117</t>
  </si>
  <si>
    <t>https://ovidsp.ovid.com/rss/journals/00075200/current.rss</t>
  </si>
  <si>
    <t>1932-7501</t>
  </si>
  <si>
    <t>1531-5754</t>
  </si>
  <si>
    <t>Ultrasound Quarterly</t>
  </si>
  <si>
    <t>Current Opinion in Allergy &amp; Clinical Immunology</t>
  </si>
  <si>
    <t>1538-3008</t>
  </si>
  <si>
    <t>00006247</t>
  </si>
  <si>
    <t>https://ovidsp.ovid.com/rss/journals/00045415/pap.rss</t>
  </si>
  <si>
    <t>2022-11-04</t>
  </si>
  <si>
    <t>Search Your Journals@Ovid</t>
  </si>
  <si>
    <t>2022-12-30</t>
  </si>
  <si>
    <t>https://ovidsp.ovid.com/rss/journals/00006205/current.rss</t>
  </si>
  <si>
    <t>0020-8167</t>
  </si>
  <si>
    <t>1531-698X</t>
  </si>
  <si>
    <t>00004836</t>
  </si>
  <si>
    <t>1948-8270</t>
  </si>
  <si>
    <t>https://ovidsp.ovid.com/rss/journals/00002281/current.rss</t>
  </si>
  <si>
    <t>00013614</t>
  </si>
  <si>
    <t>1550-5030</t>
  </si>
  <si>
    <t>Current Opinion in Cardiology</t>
  </si>
  <si>
    <t>1072-4109</t>
  </si>
  <si>
    <t>https://ovidsp.ovid.com/rss/journals/00005344/current.rss</t>
  </si>
  <si>
    <t>https://ovidsp.ovid.com/rss/journals/00001199/pap.rss</t>
  </si>
  <si>
    <t>00002727</t>
  </si>
  <si>
    <t>Techniques in Shoulder &amp; Elbow Surgery</t>
  </si>
  <si>
    <t>https://ovidsp.ovid.com/rss/journals/00125480/current.rss</t>
  </si>
  <si>
    <t>https://ovidsp.ovid.com/rss/journals/00017285/current.rss</t>
  </si>
  <si>
    <t>PAP RSS Feed URL</t>
  </si>
  <si>
    <t>2380-0216</t>
  </si>
  <si>
    <t>00019514</t>
  </si>
  <si>
    <t>2022-12-06</t>
  </si>
  <si>
    <t>Current Opinion in Pediatrics</t>
  </si>
  <si>
    <t>0882-7524</t>
  </si>
  <si>
    <t>2016-01-15 - 2023-01-30</t>
  </si>
  <si>
    <t>2015-01-01 - 2022-10-26</t>
  </si>
  <si>
    <t>https://ovidsp.ovid.com/rss/journals/00132585/current.rss</t>
  </si>
  <si>
    <t>Postgraduate Obstetrics &amp; Gynecology</t>
  </si>
  <si>
    <t>https://ovidsp.ovid.com/rss/journals/00043426/pap.rss</t>
  </si>
  <si>
    <t>2000-06-01 - 2020-12-01</t>
  </si>
  <si>
    <t>Home Healthcare Now</t>
  </si>
  <si>
    <t>https://ovidsp.ovid.com/rss/journals/00002371/current.rss</t>
  </si>
  <si>
    <t>https://ovidsp.ovid.com/rss/journals/00146965/current.rss</t>
  </si>
  <si>
    <t>https://ovidsp.ovid.com/rss/journals/00132583/current.rss</t>
  </si>
  <si>
    <t>1070-5295</t>
  </si>
  <si>
    <t>Lippincott's Bone and Joint Newsletter</t>
  </si>
  <si>
    <t>2574-2167</t>
  </si>
  <si>
    <t>01273116</t>
  </si>
  <si>
    <t>0193-1091</t>
  </si>
  <si>
    <t>00132576</t>
  </si>
  <si>
    <t>https://ovidsp.ovid.com/rss/journals/01337441/current.rss</t>
  </si>
  <si>
    <t>1473-5601</t>
  </si>
  <si>
    <t>2015-02-01 - 2022-11-04</t>
  </si>
  <si>
    <t>00002820</t>
  </si>
  <si>
    <t>Nursing</t>
  </si>
  <si>
    <t>01436319</t>
  </si>
  <si>
    <t>2011-12-01</t>
  </si>
  <si>
    <t>Alzheimer Disease &amp; Associated Disorders</t>
  </si>
  <si>
    <t>00001813</t>
  </si>
  <si>
    <t>0029-6562</t>
  </si>
  <si>
    <t>https://ovidsp.ovid.com/rss/journals/00005131/pap.rss</t>
  </si>
  <si>
    <t>1542-1929</t>
  </si>
  <si>
    <t>2022-11-01</t>
  </si>
  <si>
    <t>00129334</t>
  </si>
  <si>
    <t>2015-01-01 - 2022-09-21</t>
  </si>
  <si>
    <t>2006-01-01</t>
  </si>
  <si>
    <t>2006-01-01 - 2020-11-01</t>
  </si>
  <si>
    <t>IsConsortia</t>
  </si>
  <si>
    <t>0276-2234</t>
  </si>
  <si>
    <t>https://ovidsp.ovid.com/rss/journals/00019048/current.rss</t>
  </si>
  <si>
    <t>1536-0636</t>
  </si>
  <si>
    <t>2020-11-01</t>
  </si>
  <si>
    <t>Psychiatric Genetics</t>
  </si>
  <si>
    <t>1751-4266</t>
  </si>
  <si>
    <t>1536-4836</t>
  </si>
  <si>
    <t>2007-01-01</t>
  </si>
  <si>
    <t>https://ovidsp.ovid.com/rss/journals/01933606/pap.rss</t>
  </si>
  <si>
    <t>2015-01-31</t>
  </si>
  <si>
    <t>02272794</t>
  </si>
  <si>
    <t>The Nurse Practitioner</t>
  </si>
  <si>
    <t>https://ovidsp.ovid.com/rss/journals/00042737/current.rss</t>
  </si>
  <si>
    <t>2003-03-01 - 2011-12-01</t>
  </si>
  <si>
    <t>00001503</t>
  </si>
  <si>
    <t>0022-3018</t>
  </si>
  <si>
    <t>1080-9775</t>
  </si>
  <si>
    <t>2022-11-16</t>
  </si>
  <si>
    <t>2022-11-28</t>
  </si>
  <si>
    <t>1558-450X</t>
  </si>
  <si>
    <t>https://ovidsp.ovid.com/rss/journals/00001721/pap.rss</t>
  </si>
  <si>
    <t>00001163</t>
  </si>
  <si>
    <t>00004424</t>
  </si>
  <si>
    <t>0955-8829</t>
  </si>
  <si>
    <t>Annals of Plastic Surgery</t>
  </si>
  <si>
    <t>1040-8703</t>
  </si>
  <si>
    <t>2015-02-01 - 2022-11-25</t>
  </si>
  <si>
    <t>1538-9847</t>
  </si>
  <si>
    <t>Current Opinion in Supportive &amp; Palliative Care</t>
  </si>
  <si>
    <t>00131402</t>
  </si>
  <si>
    <t>Journal of Clinical Neuromuscular Disease</t>
  </si>
  <si>
    <t>2023-01-15</t>
  </si>
  <si>
    <t>Beginning Issue</t>
  </si>
  <si>
    <t>00002371</t>
  </si>
  <si>
    <t>JONA: The Journal of Nursing Administration</t>
  </si>
  <si>
    <t>2015-01-15 - 2023-01-15</t>
  </si>
  <si>
    <t>1746-6318</t>
  </si>
  <si>
    <t>Pathology Case Reviews</t>
  </si>
  <si>
    <t>2015-03-01 - 2022-11-02</t>
  </si>
  <si>
    <t>Clinical Journal of Sport Medicine</t>
  </si>
  <si>
    <t>2015-04-01 - 2022-12-19</t>
  </si>
  <si>
    <t>2022-10-22</t>
  </si>
  <si>
    <t>Product Name</t>
  </si>
  <si>
    <t>https://ovidsp.ovid.com/rss/journals/00001503/current.rss</t>
  </si>
  <si>
    <t>https://ovidsp.ovid.com/rss/journals/00012272/current.rss</t>
  </si>
  <si>
    <t>2005-01-01 - 2011-10-01</t>
  </si>
  <si>
    <t>00002093</t>
  </si>
  <si>
    <t>1522-0443</t>
  </si>
  <si>
    <t>1531-6963</t>
  </si>
  <si>
    <t>1539-736X</t>
  </si>
  <si>
    <t>1536-0652</t>
  </si>
  <si>
    <t>2001-03-01</t>
  </si>
  <si>
    <t>2015-03-01 - 2022-10-28</t>
  </si>
  <si>
    <t>2022-10-01</t>
  </si>
  <si>
    <t>2022-11-14</t>
  </si>
  <si>
    <t>00004669</t>
  </si>
  <si>
    <t>01263393</t>
  </si>
  <si>
    <t>Topics in Language Disorders</t>
  </si>
  <si>
    <t>0745-7472</t>
  </si>
  <si>
    <t>00019605</t>
  </si>
  <si>
    <t>2015-03-01 - 2022-12-01</t>
  </si>
  <si>
    <t>0959-4973</t>
  </si>
  <si>
    <t>2022-10-31</t>
  </si>
  <si>
    <t>https://ovidsp.ovid.com/rss/journals/01436319/pap.rss</t>
  </si>
  <si>
    <t>01241330</t>
  </si>
  <si>
    <t>1056-9103</t>
  </si>
  <si>
    <t>00019052</t>
  </si>
  <si>
    <t>0885-9698</t>
  </si>
  <si>
    <t>2015-03-01 - 2022-10-17</t>
  </si>
  <si>
    <t>https://ovidsp.ovid.com/rss/journals/00000372/current.rss</t>
  </si>
  <si>
    <t>1531-7048;174</t>
  </si>
  <si>
    <t>00043426</t>
  </si>
  <si>
    <t>https://ovidsp.ovid.com/rss/journals/00006223/pap.rss</t>
  </si>
  <si>
    <t>2000-02-01</t>
  </si>
  <si>
    <t>00129039</t>
  </si>
  <si>
    <t>00587875</t>
  </si>
  <si>
    <t>00063198</t>
  </si>
  <si>
    <t>00005721</t>
  </si>
  <si>
    <t>2022-10-26</t>
  </si>
  <si>
    <t>2000-06-01</t>
  </si>
  <si>
    <t>Applied Immunohistochemistry &amp; Molecular Morphology</t>
  </si>
  <si>
    <t>2022-12-14</t>
  </si>
  <si>
    <t>0362-5664</t>
  </si>
  <si>
    <t>Journal of Nursing Care Quality</t>
  </si>
  <si>
    <t>LPCP-CS-N20</t>
  </si>
  <si>
    <t>Current Opinion in Pulmonary Medicine</t>
  </si>
  <si>
    <t>https://ovidsp.ovid.com/rss/journals/00130832/pap.rss</t>
  </si>
  <si>
    <t>1746-630X</t>
  </si>
  <si>
    <t>00002826</t>
  </si>
  <si>
    <t>https://ovidsp.ovid.com/rss/journals/00001432/current.rss</t>
  </si>
  <si>
    <t>1473-6551</t>
  </si>
  <si>
    <t>1549-8417</t>
  </si>
  <si>
    <t>https://ovidsp.ovid.com/rss/journals/00125480/pap.rss</t>
  </si>
  <si>
    <t>01929425</t>
  </si>
  <si>
    <t>Techniques in Hand &amp; Upper Extremity Surgery</t>
  </si>
  <si>
    <t>2016-11-01</t>
  </si>
  <si>
    <t>International Clinical Psychopharmacology</t>
  </si>
  <si>
    <t>00145756</t>
  </si>
  <si>
    <t>00134384</t>
  </si>
  <si>
    <t>1549-8425</t>
  </si>
  <si>
    <t>0730-4625</t>
  </si>
  <si>
    <t>2015-03-01 - 2022-12-14</t>
  </si>
  <si>
    <t>https://ovidsp.ovid.com/rss/journals/00003072/current.rss</t>
  </si>
  <si>
    <t>https://ovidsp.ovid.com/rss/journals/00129689/current.rss</t>
  </si>
  <si>
    <t>1523-9896</t>
  </si>
  <si>
    <t>2015-01-01 - 2022-11-16</t>
  </si>
  <si>
    <t>1050-6438</t>
  </si>
  <si>
    <t>1473-6578</t>
  </si>
  <si>
    <t>1350-7540</t>
  </si>
  <si>
    <t>1539-0721</t>
  </si>
  <si>
    <t>01241398</t>
  </si>
  <si>
    <t>00008506</t>
  </si>
  <si>
    <t>Nurse Educator</t>
  </si>
  <si>
    <t>0893-2190</t>
  </si>
  <si>
    <t>1542-1937</t>
  </si>
  <si>
    <t>1082-9784</t>
  </si>
  <si>
    <t>2015-03-01 - 2022-07-25</t>
  </si>
  <si>
    <t>1532-3145</t>
  </si>
  <si>
    <t>American Journal of Forensic Medicine &amp; Pathology</t>
  </si>
  <si>
    <t>Current Opinion in Otolaryngology &amp; Head &amp; Neck Surgery</t>
  </si>
  <si>
    <t>1087-2418</t>
  </si>
  <si>
    <t>Journal of Computer Assisted Tomography</t>
  </si>
  <si>
    <t>https://ovidsp.ovid.com/rss/journals/00003072/pap.rss</t>
  </si>
  <si>
    <t>Infectious Diseases in Clinical Practice</t>
  </si>
  <si>
    <t>Journal of Glaucoma</t>
  </si>
  <si>
    <t>0887-9311</t>
  </si>
  <si>
    <t>https://ovidsp.ovid.com/rss/journals/00126097/current.rss</t>
  </si>
  <si>
    <t>Nursing Made Incredibly Easy!</t>
  </si>
  <si>
    <t>2022-12-15</t>
  </si>
  <si>
    <t>1050-642X</t>
  </si>
  <si>
    <t>1057-3631</t>
  </si>
  <si>
    <t>Adverse Drug Reaction Bulletin</t>
  </si>
  <si>
    <t>Suppl 1</t>
  </si>
  <si>
    <t>00019501</t>
  </si>
  <si>
    <t>0148-7043</t>
  </si>
  <si>
    <t>2020-12-30</t>
  </si>
  <si>
    <t>1536-4828</t>
  </si>
  <si>
    <t>0163-4356</t>
  </si>
  <si>
    <t>https://ovidsp.ovid.com/rss/journals/00127893/pap.rss</t>
  </si>
  <si>
    <t>https://ovidsp.ovid.com/rss/journals/00013611/current.rss</t>
  </si>
  <si>
    <t>Behavioural Pharmacology</t>
  </si>
  <si>
    <t>https://ovidsp.ovid.com/rss/journals/00130832/current.rss</t>
  </si>
  <si>
    <t>01212983</t>
  </si>
  <si>
    <t>1062-4821</t>
  </si>
  <si>
    <t>2022-02-14</t>
  </si>
  <si>
    <t>1550-5049</t>
  </si>
  <si>
    <t>1095-0680</t>
  </si>
  <si>
    <t>00001199</t>
  </si>
  <si>
    <t>1932-8087</t>
  </si>
  <si>
    <t>2015-11-30</t>
  </si>
  <si>
    <t>https://ovidsp.ovid.com/rss/journals/00045391/pap.rss</t>
  </si>
  <si>
    <t>1068-9508</t>
  </si>
  <si>
    <t>JCR: Journal of Clinical Rheumatology</t>
  </si>
  <si>
    <t>https://ovidsp.ovid.com/rss/journals/01436970/current.rss</t>
  </si>
  <si>
    <t>1527-7941</t>
  </si>
  <si>
    <t>00041444</t>
  </si>
  <si>
    <t>Latest Year Coverage</t>
  </si>
  <si>
    <t>2381-5949</t>
  </si>
  <si>
    <t>https://ovidsp.ovid.com/rss/journals/00124784/current.rss</t>
  </si>
  <si>
    <t>https://ovidsp.ovid.com/rss/journals/00002508/current.rss</t>
  </si>
  <si>
    <t>0890-5339</t>
  </si>
  <si>
    <t>MCN: The American Journal of Maternal/Child Nursing</t>
  </si>
  <si>
    <t>2001-01-01 - 2020-12-30</t>
  </si>
  <si>
    <t>1538-9839</t>
  </si>
  <si>
    <t>2022-12-12</t>
  </si>
  <si>
    <t>eISSN</t>
  </si>
  <si>
    <t>0883-5691</t>
  </si>
  <si>
    <t>1078-4659</t>
  </si>
  <si>
    <t>1473-5733</t>
  </si>
  <si>
    <t>1531-6971</t>
  </si>
  <si>
    <t>Female Pelvic Medicine &amp; Reconstructive Surgery</t>
  </si>
  <si>
    <t>https://ovidsp.ovid.com/rss/journals/00124509/pap.rss</t>
  </si>
  <si>
    <t>https://ovidsp.ovid.com/rss/journals/00045415/current.rss</t>
  </si>
  <si>
    <t>2015-01-15</t>
  </si>
  <si>
    <t>00130561</t>
  </si>
  <si>
    <t>Clinical Pulmonary Medicine</t>
  </si>
  <si>
    <t>https://ovidsp.ovid.com/rss/journals/01202412/pap.rss</t>
  </si>
  <si>
    <t>2159-7774</t>
  </si>
  <si>
    <t>00000637</t>
  </si>
  <si>
    <t>2331-2637</t>
  </si>
  <si>
    <t>2022-11-10</t>
  </si>
  <si>
    <t>0951-7375</t>
  </si>
  <si>
    <t>2016-02-01</t>
  </si>
  <si>
    <t>0960-8931</t>
  </si>
  <si>
    <t>2022-09-21</t>
  </si>
  <si>
    <t>Contemporary Diagnostic Radiology</t>
  </si>
  <si>
    <t>Surgical Laparoscopy, Endoscopy &amp; Percutaneous Techniques</t>
  </si>
  <si>
    <t>0342-5282</t>
  </si>
  <si>
    <t>00024665</t>
  </si>
  <si>
    <t>https://ovidsp.ovid.com/rss/journals/01213011/current.rss</t>
  </si>
  <si>
    <t>https://ovidsp.ovid.com/rss/journals/01241398/pap.rss</t>
  </si>
  <si>
    <t>00006254</t>
  </si>
  <si>
    <t>0277-3732</t>
  </si>
  <si>
    <t>Current Opinion in Lipidology</t>
  </si>
  <si>
    <t>https://ovidsp.ovid.com/rss/journals/00132589/current.rss</t>
  </si>
  <si>
    <t>0025-7079</t>
  </si>
  <si>
    <t>0885-9701</t>
  </si>
  <si>
    <t>1536-0229</t>
  </si>
  <si>
    <t>https://ovidsp.ovid.com/rss/journals/01075922/current.rss</t>
  </si>
  <si>
    <t>0267-1379</t>
  </si>
  <si>
    <t>https://ovidsp.ovid.com/rss/journals/01222929/current.rss</t>
  </si>
  <si>
    <t>https://ovidsp.ovid.com/rss/journals/00006216/current.rss</t>
  </si>
  <si>
    <t>Current Orthopaedic Practice</t>
  </si>
  <si>
    <t>The American Journal of Dermatopathology</t>
  </si>
  <si>
    <t>00135124</t>
  </si>
  <si>
    <t>0954-139X</t>
  </si>
  <si>
    <t>https://ovidsp.ovid.com/rss/journals/00006454/current.rss</t>
  </si>
  <si>
    <t>0268-1315</t>
  </si>
  <si>
    <t>https://ovidsp.ovid.com/rss/journals/00062752/current.rss</t>
  </si>
  <si>
    <t>00008469</t>
  </si>
  <si>
    <t>Journal of Ambulatory Care Management</t>
  </si>
  <si>
    <t>https://ovidsp.ovid.com/rss/journals/00001703/current.rss</t>
  </si>
  <si>
    <t>00004714</t>
  </si>
  <si>
    <t>1933-3161</t>
  </si>
  <si>
    <t>https://ovidsp.ovid.com/rss/journals/00002142/current.rss</t>
  </si>
  <si>
    <t>Nursing Administration Quarterly</t>
  </si>
  <si>
    <t>2015-01-01 - 2022-12-01</t>
  </si>
  <si>
    <t>00011363</t>
  </si>
  <si>
    <t>1744-6872</t>
  </si>
  <si>
    <t>00004397</t>
  </si>
  <si>
    <t>00008486</t>
  </si>
  <si>
    <t>1555-9203</t>
  </si>
  <si>
    <t>00020840</t>
  </si>
  <si>
    <t>00055735</t>
  </si>
  <si>
    <t>00008877</t>
  </si>
  <si>
    <t>https://ovidsp.ovid.com/rss/journals/01929425/pap.rss</t>
  </si>
  <si>
    <t>https://ovidsp.ovid.com/rss/journals/00134384/current.rss</t>
  </si>
  <si>
    <t>https://ovidsp.ovid.com/rss/journals/02273501/pap.rss</t>
  </si>
  <si>
    <t>0039-6206</t>
  </si>
  <si>
    <t>https://ovidsp.ovid.com/rss/journals/00002820/current.rss</t>
  </si>
  <si>
    <t>Journal of Cardiopulmonary Rehabilitation and Prevention</t>
  </si>
  <si>
    <t>00004010</t>
  </si>
  <si>
    <t>https://ovidsp.ovid.com/rss/journals/00005650/current.rss</t>
  </si>
  <si>
    <t>00019048</t>
  </si>
  <si>
    <t>2015-11-01</t>
  </si>
  <si>
    <t>0143-3636</t>
  </si>
  <si>
    <t>2015-01-01 - 2022-11-28</t>
  </si>
  <si>
    <t>00132587</t>
  </si>
  <si>
    <t>Critical Care Nursing Quarterly</t>
  </si>
  <si>
    <t>1544-5186</t>
  </si>
  <si>
    <t>https://ovidsp.ovid.com/rss/journals/00002093/current.rss</t>
  </si>
  <si>
    <t>https://ovidsp.ovid.com/rss/journals/00000637/current.rss</t>
  </si>
  <si>
    <t>00149078</t>
  </si>
  <si>
    <t>Beginning Date</t>
  </si>
  <si>
    <t>2015-01-01 - 2022-12-06</t>
  </si>
  <si>
    <t>00124509</t>
  </si>
  <si>
    <t>https://ovidsp.ovid.com/rss/journals/00008877/current.rss</t>
  </si>
  <si>
    <t>https://ovidsp.ovid.com/rss/journals/00013542/current.rss</t>
  </si>
  <si>
    <t>0002-0443</t>
  </si>
  <si>
    <t>Current Opinion in Hematology</t>
  </si>
  <si>
    <t>1473-6527</t>
  </si>
  <si>
    <t>https://ovidsp.ovid.com/rss/journals/00005721/current.rss</t>
  </si>
  <si>
    <t>00001504</t>
  </si>
  <si>
    <t>https://ovidsp.ovid.com/rss/journals/00041433/current.rss</t>
  </si>
  <si>
    <t>https://ovidsp.ovid.com/rss/journals/00002727/current.rss</t>
  </si>
  <si>
    <t>2015-01-16</t>
  </si>
  <si>
    <t>2005-01-01 - 2009-11-01</t>
  </si>
  <si>
    <t>0044-6394</t>
  </si>
  <si>
    <t>Journal of Clinical Gastroenterology</t>
  </si>
  <si>
    <t>1931-4485</t>
  </si>
  <si>
    <t>1527-4268</t>
  </si>
  <si>
    <t>0363-9568</t>
  </si>
  <si>
    <t>Dimensions of Critical Care Nursing</t>
  </si>
  <si>
    <t>https://ovidsp.ovid.com/rss/journals/00152258/current.rss</t>
  </si>
  <si>
    <t>0894-7376</t>
  </si>
  <si>
    <t>1473-5571</t>
  </si>
  <si>
    <t>00001574</t>
  </si>
  <si>
    <t>Journal of Orthopaedic Trauma</t>
  </si>
  <si>
    <t>00130832</t>
  </si>
  <si>
    <t>https://ovidsp.ovid.com/rss/journals/00001622/current.rss</t>
  </si>
  <si>
    <t>00013644</t>
  </si>
  <si>
    <t>1003-0117</t>
  </si>
  <si>
    <t>00000446</t>
  </si>
  <si>
    <t>1536-9943</t>
  </si>
  <si>
    <t>01261775</t>
  </si>
  <si>
    <t>Anti-Cancer Drugs</t>
  </si>
  <si>
    <t>Cancer Nursing</t>
  </si>
  <si>
    <t>2015-04-01</t>
  </si>
  <si>
    <t>https://ovidsp.ovid.com/rss/journals/00006247/current.rss</t>
  </si>
  <si>
    <t>2022-12-20</t>
  </si>
  <si>
    <t>00003727</t>
  </si>
  <si>
    <t>2022-11-25</t>
  </si>
  <si>
    <t>00004850</t>
  </si>
  <si>
    <t>00152193</t>
  </si>
  <si>
    <t>2022-10-21</t>
  </si>
  <si>
    <t>1531-7080</t>
  </si>
  <si>
    <t>https://ovidsp.ovid.com/rss/journals/00013414/current.rss</t>
  </si>
  <si>
    <t>1541-2016</t>
  </si>
  <si>
    <t>https://ovidsp.ovid.com/rss/journals/00132587/current.rss</t>
  </si>
  <si>
    <t>1543-3641</t>
  </si>
  <si>
    <t>The Cancer Journal</t>
  </si>
  <si>
    <t>01436970</t>
  </si>
  <si>
    <t>Techniques in Orthopaedics</t>
  </si>
  <si>
    <t>Journal of Clinical Engineering</t>
  </si>
  <si>
    <t>1533-0303</t>
  </si>
  <si>
    <t>00001432</t>
  </si>
  <si>
    <t>American Journal of Clinical Oncology</t>
  </si>
  <si>
    <t>1933-3145</t>
  </si>
  <si>
    <t>00002508</t>
  </si>
  <si>
    <t>2015-01-10 - 2022-12-20</t>
  </si>
  <si>
    <t>1553-0590</t>
  </si>
  <si>
    <t>1060-152X</t>
  </si>
  <si>
    <t>2022-12-08</t>
  </si>
  <si>
    <t>2022-11-17</t>
  </si>
  <si>
    <t>Current Opinion in Anaesthesiology</t>
  </si>
  <si>
    <t>2015-01-01 - 2022-11-15</t>
  </si>
  <si>
    <t>00042728</t>
  </si>
  <si>
    <t>00132582</t>
  </si>
  <si>
    <t>Oncology Times</t>
  </si>
  <si>
    <t>0954-6928</t>
  </si>
  <si>
    <t>AJN, American Journal of Nursing</t>
  </si>
  <si>
    <t>1533-9866</t>
  </si>
  <si>
    <t>0955-8810</t>
  </si>
  <si>
    <t>1533-029X</t>
  </si>
  <si>
    <t>Prod Code</t>
  </si>
  <si>
    <t>2022-12-19</t>
  </si>
  <si>
    <t>00126334</t>
  </si>
  <si>
    <t>1S</t>
  </si>
  <si>
    <t>2015-01-01 - 2022-02-14</t>
  </si>
  <si>
    <t>0271-8294</t>
  </si>
  <si>
    <t>https://ovidsp.ovid.com/rss/journals/00000446/current.rss</t>
  </si>
  <si>
    <t>2015-02-01 - 2022-10-18</t>
  </si>
  <si>
    <t>1531-7021</t>
  </si>
  <si>
    <t>AIDS</t>
  </si>
  <si>
    <t>https://ovidsp.ovid.com/rss/journals/00004728/pap.rss</t>
  </si>
  <si>
    <t>1075-2765</t>
  </si>
  <si>
    <t>Journal of Nervous &amp; Mental Disease</t>
  </si>
  <si>
    <t>International Journal of Rehabilitation Research</t>
  </si>
  <si>
    <t>2015-02-01</t>
  </si>
  <si>
    <t>2023-01-30</t>
  </si>
  <si>
    <t>2022-11-15</t>
  </si>
  <si>
    <t>0882-5645</t>
  </si>
  <si>
    <t>https://ovidsp.ovid.com/rss/journals/00024665/current.rss</t>
  </si>
  <si>
    <t>Professional Case Management</t>
  </si>
  <si>
    <t>Consortia CustName</t>
  </si>
  <si>
    <t>2000-03-01 - 2020-10-01</t>
  </si>
  <si>
    <t>0161-9268</t>
  </si>
  <si>
    <t>Current Opinion in Psychiatry</t>
  </si>
  <si>
    <t>2770-3169</t>
  </si>
  <si>
    <t>https://ovidsp.ovid.com/rss/journals/00013644/current.rss</t>
  </si>
  <si>
    <t>1040-8738</t>
  </si>
  <si>
    <t>https://ovidsp.ovid.com/rss/journals/00008506/current.rss</t>
  </si>
  <si>
    <t>00132578</t>
  </si>
  <si>
    <t>00012272</t>
  </si>
  <si>
    <t>American Journal of Therapeutics</t>
  </si>
  <si>
    <t>Nursing Research</t>
  </si>
  <si>
    <t>https://ovidsp.ovid.com/rss/journals/00025572/current.rss</t>
  </si>
  <si>
    <t>1550-3275</t>
  </si>
  <si>
    <t>Beginning Year Coverage</t>
  </si>
  <si>
    <t>https://ovidsp.ovid.com/rss/journals/00132577/current.rss</t>
  </si>
  <si>
    <t>2015-01-01 - 2022-10-31</t>
  </si>
  <si>
    <t>0887-9303</t>
  </si>
  <si>
    <t>Pediatric Infectious Disease Journal</t>
  </si>
  <si>
    <t>https://ovidsp.ovid.com/rss/journals/00001163/current.rss</t>
  </si>
  <si>
    <t>00042307</t>
  </si>
  <si>
    <t>https://ovidsp.ovid.com/rss/journals/00002093/pap.rss</t>
  </si>
  <si>
    <t>00124784</t>
  </si>
  <si>
    <t>https://ovidsp.ovid.com/rss/journals/00005053/current.rss</t>
  </si>
  <si>
    <t>1538-9774</t>
  </si>
  <si>
    <t>Urogynecology</t>
  </si>
  <si>
    <t>https://ovidsp.ovid.com/rss/journals/00019052/current.rss</t>
  </si>
  <si>
    <t>0162-220X</t>
  </si>
  <si>
    <t>00042752</t>
  </si>
  <si>
    <t>2015-01-01 - 2022-12-17</t>
  </si>
  <si>
    <t>2021-11-15</t>
  </si>
  <si>
    <t>Health Care Management Review</t>
  </si>
  <si>
    <t>00131746</t>
  </si>
  <si>
    <t>00006676</t>
  </si>
  <si>
    <t>European Journal of Gastroenterology &amp; Hepatology</t>
  </si>
  <si>
    <t>https://ovidsp.ovid.com/rss/journals/00005382/pap.rss</t>
  </si>
  <si>
    <t>1531-703X</t>
  </si>
  <si>
    <t>1752-2978</t>
  </si>
  <si>
    <t>1040-8746</t>
  </si>
  <si>
    <t>1539-2031</t>
  </si>
  <si>
    <t>0029-7828</t>
  </si>
  <si>
    <t>1040-872X</t>
  </si>
  <si>
    <t>0271-6798</t>
  </si>
  <si>
    <t>1054-0725</t>
  </si>
  <si>
    <t>https://ovidsp.ovid.com/rss/journals/00006231/current.rss</t>
  </si>
  <si>
    <t>2020-12-01</t>
  </si>
  <si>
    <t>AccessType</t>
  </si>
  <si>
    <t>https://ovidsp.ovid.com/rss/journals/00024665/pap.rss</t>
  </si>
  <si>
    <t>00126450</t>
  </si>
  <si>
    <t>https://ovidsp.ovid.com/rss/journals/00131746/current.rss</t>
  </si>
  <si>
    <t>Contemporary Spine Surgery</t>
  </si>
  <si>
    <t>02039743</t>
  </si>
  <si>
    <t>Topics in Magnetic Resonance Imaging</t>
  </si>
  <si>
    <t>CzechElib National Library of Technology</t>
  </si>
  <si>
    <t>2022-11-03</t>
  </si>
  <si>
    <t>2015-02-01 - 2022-12-20</t>
  </si>
  <si>
    <t>1536-593X</t>
  </si>
  <si>
    <t>2380-0186</t>
  </si>
  <si>
    <t>01266029</t>
  </si>
  <si>
    <t>https://ovidsp.ovid.com/rss/journals/00008390/current.rss</t>
  </si>
  <si>
    <t>1062-8592</t>
  </si>
  <si>
    <t>0962-8827</t>
  </si>
  <si>
    <t>1531-7072</t>
  </si>
  <si>
    <t>2022-10-17</t>
  </si>
  <si>
    <t>00005110</t>
  </si>
  <si>
    <t>0020-9996</t>
  </si>
  <si>
    <t>1091-5397</t>
  </si>
  <si>
    <t>https://ovidsp.ovid.com/rss/journals/00042752/current.rss</t>
  </si>
  <si>
    <t>2015-03-01 - 2022-11-21</t>
  </si>
  <si>
    <t>0898-4921</t>
  </si>
  <si>
    <t>Survey of Anesthesiology</t>
  </si>
  <si>
    <t>1538-1145</t>
  </si>
  <si>
    <t>1534-4908</t>
  </si>
  <si>
    <t>ACSM'S Health &amp; Fitness Journal</t>
  </si>
  <si>
    <t>2015-12-01</t>
  </si>
  <si>
    <t>0363-3624</t>
  </si>
  <si>
    <t>Current Opinion in Clinical Nutrition &amp; Metabolic Care</t>
  </si>
  <si>
    <t>https://ovidsp.ovid.com/rss/journals/00131402/current.rss</t>
  </si>
  <si>
    <t>https://ovidsp.ovid.com/rss/journals/00003226/current.rss</t>
  </si>
  <si>
    <t>https://ovidsp.ovid.com/rss/journals/00013414/pap.rss</t>
  </si>
  <si>
    <t>Journal of Neurosurgical Anesthesiology</t>
  </si>
  <si>
    <t>https://ovidsp.ovid.com/rss/journals/00001648/current.rss</t>
  </si>
  <si>
    <t>https://ovidsp.ovid.com/rss/journals/02272794/current.rss</t>
  </si>
  <si>
    <t>2015-02-01 - 2022-10-21</t>
  </si>
  <si>
    <t>00041552</t>
  </si>
  <si>
    <t>https://ovidsp.ovid.com/rss/journals/01845097/current.rss</t>
  </si>
  <si>
    <t>00045415</t>
  </si>
  <si>
    <t>2015-01-01 - 2022-08-25</t>
  </si>
  <si>
    <t>2015-01-01 - 2022-11-03</t>
  </si>
  <si>
    <t>Topics in Geriatric Rehabilitation</t>
  </si>
  <si>
    <t>JAIDS Journal of Acquired Immune Deficiency Syndromes</t>
  </si>
  <si>
    <t>Current Opinion in Gastroenterology</t>
  </si>
  <si>
    <t>2014-12-15</t>
  </si>
  <si>
    <t>https://ovidsp.ovid.com/rss/journals/00001573/current.rss</t>
  </si>
  <si>
    <t>00008390</t>
  </si>
  <si>
    <t>https://ovidsp.ovid.com/rss/journals/00256406/current.rss</t>
  </si>
  <si>
    <t>1536-7185</t>
  </si>
  <si>
    <t>2022-11-07</t>
  </si>
  <si>
    <t>Journal of Head Trauma Rehabilitation</t>
  </si>
  <si>
    <t>2015-01-01 - 2022-12-12</t>
  </si>
  <si>
    <t>ISSN</t>
  </si>
  <si>
    <t>2015-02-01 - 2023-02-01</t>
  </si>
  <si>
    <t>2001-02-01 - 2017-10-01</t>
  </si>
  <si>
    <t>2023-02-01</t>
  </si>
  <si>
    <t>00002142</t>
  </si>
  <si>
    <t>0959-8278</t>
  </si>
  <si>
    <t>Journal of Bronchology &amp; Interventional Pulmonology</t>
  </si>
  <si>
    <t>The Health Care Manager</t>
  </si>
  <si>
    <t>https://ovidsp.ovid.com/rss/journals/00063110/current.rss</t>
  </si>
  <si>
    <t>2016-01-01 - 2022-11-01</t>
  </si>
  <si>
    <t>LPN</t>
  </si>
  <si>
    <t>Quality Management in Health Care</t>
  </si>
  <si>
    <t>00006565</t>
  </si>
  <si>
    <t>2002-03-01</t>
  </si>
  <si>
    <t>https://ovidsp.ovid.com/rss/journals/00135124/current.rss</t>
  </si>
  <si>
    <t>The Back Letter</t>
  </si>
  <si>
    <t>https://ovidsp.ovid.com/rss/journals/01273116/current.rss</t>
  </si>
  <si>
    <t>Sports Medicine and Arthroscopy Review</t>
  </si>
  <si>
    <t>https://ovidsp.ovid.com/rss/journals/00011363/current.rss</t>
  </si>
  <si>
    <t>https://ovidsp.ovid.com/rss/journals/02273501/current.rss</t>
  </si>
  <si>
    <t>00013414</t>
  </si>
  <si>
    <t>0969-9546</t>
  </si>
  <si>
    <t>00005131</t>
  </si>
  <si>
    <t>1536-3708</t>
  </si>
  <si>
    <t>https://ovidsp.ovid.com/rss/journals/00004424/current.rss</t>
  </si>
  <si>
    <t>2016-02-01 - 2022-11-14</t>
  </si>
  <si>
    <t>Pediatric Emergency Care</t>
  </si>
  <si>
    <t>Cognitive and Behavioral Neurology</t>
  </si>
  <si>
    <t>0896-3746</t>
  </si>
  <si>
    <t>2015-01-01</t>
  </si>
  <si>
    <t>https://ovidsp.ovid.com/rss/journals/00004010/current.rss</t>
  </si>
  <si>
    <t>https://ovidsp.ovid.com/rss/journals/00041444/current.rss</t>
  </si>
  <si>
    <t>0951-7367</t>
  </si>
  <si>
    <t>0361-6274</t>
  </si>
  <si>
    <t>01300517</t>
  </si>
  <si>
    <t>https://ovidsp.ovid.com/rss/journals/00008390/pap.rss</t>
  </si>
  <si>
    <t>01269241</t>
  </si>
  <si>
    <t>Supplement 1</t>
  </si>
  <si>
    <t>0163-2108</t>
  </si>
  <si>
    <t>https://ovidsp.ovid.com/rss/journals/00001786/current.rss</t>
  </si>
  <si>
    <t>1057-0829</t>
  </si>
  <si>
    <t>https://ovidsp.ovid.com/rss/journals/00004356/current.rss</t>
  </si>
  <si>
    <t>https://ovidsp.ovid.com/rss/journals/00004479/pap.rss</t>
  </si>
  <si>
    <t>00004311</t>
  </si>
  <si>
    <t>2005-01-01</t>
  </si>
  <si>
    <t>0361-1817</t>
  </si>
  <si>
    <t>5-6</t>
  </si>
  <si>
    <t>https://ovidsp.ovid.com/rss/journals/00132588/current.rss</t>
  </si>
  <si>
    <t>https://ovidsp.ovid.com/rss/journals/00130561/current.rss</t>
  </si>
  <si>
    <t/>
  </si>
  <si>
    <t>Journal of Pediatric Orthopaedics</t>
  </si>
  <si>
    <t>Advances in Anatomic Pathology</t>
  </si>
  <si>
    <t>00256406</t>
  </si>
  <si>
    <t>00000372</t>
  </si>
  <si>
    <t>https://ovidsp.ovid.com/rss/journals/00075198/current.rss</t>
  </si>
  <si>
    <t>00005382</t>
  </si>
  <si>
    <t>https://ovidsp.ovid.com/rss/journals/00061198/current.rss</t>
  </si>
  <si>
    <t>00152258</t>
  </si>
  <si>
    <t>1359-5237</t>
  </si>
  <si>
    <t>1061-5377</t>
  </si>
  <si>
    <t>2015-01-01 - 2022-12-08</t>
  </si>
  <si>
    <t>https://ovidsp.ovid.com/rss/journals/00005110/current.rss</t>
  </si>
  <si>
    <t>2007-01-01 - 2015-11-30</t>
  </si>
  <si>
    <t>01845097</t>
  </si>
  <si>
    <t>Journal of Spinal Disorders &amp; Techniques</t>
  </si>
  <si>
    <t>European Journal of Cancer Prevention</t>
  </si>
  <si>
    <t>Journal of Perinatal &amp; Neonatal Nursing</t>
  </si>
  <si>
    <t>2022-11-02</t>
  </si>
  <si>
    <t>Epidemiology</t>
  </si>
  <si>
    <t>00063110</t>
  </si>
  <si>
    <t>https://ovidsp.ovid.com/rss/journals/00005344/pap.rss</t>
  </si>
  <si>
    <t>00045413</t>
  </si>
  <si>
    <t>Browse Your Journals@Ovid</t>
  </si>
  <si>
    <t>00003465</t>
  </si>
  <si>
    <t>Infants &amp; Young Children</t>
  </si>
  <si>
    <t>https://ovidsp.ovid.com/rss/journals/00045391/current.rss</t>
  </si>
  <si>
    <t>1524-9557</t>
  </si>
  <si>
    <t>https://ovidsp.ovid.com/rss/journals/00132578/current.rss</t>
  </si>
  <si>
    <t>0957-5235</t>
  </si>
  <si>
    <t>00006231</t>
  </si>
  <si>
    <t>Current Opinion in Neurology</t>
  </si>
  <si>
    <t>1538-9855</t>
  </si>
  <si>
    <t>02273501</t>
  </si>
  <si>
    <t>00132577</t>
  </si>
  <si>
    <t>Topics in Clinical Nutrition</t>
  </si>
  <si>
    <t>0361-929X</t>
  </si>
  <si>
    <t>https://ovidsp.ovid.com/rss/journals/01241398/current.rss</t>
  </si>
  <si>
    <t>00127893</t>
  </si>
  <si>
    <t>2022-07-25</t>
  </si>
  <si>
    <t>01202412</t>
  </si>
  <si>
    <t>https://ovidsp.ovid.com/rss/journals/02039743/current.rss</t>
  </si>
  <si>
    <t>00042737</t>
  </si>
  <si>
    <t>Reviews and Research in Medical Microbiology</t>
  </si>
  <si>
    <t>https://ovidsp.ovid.com/rss/journals/00045413/current.rss</t>
  </si>
  <si>
    <t>2003-03-01</t>
  </si>
  <si>
    <t>https://ovidsp.ovid.com/rss/journals/00124743/current.rss</t>
  </si>
  <si>
    <t>Order</t>
  </si>
  <si>
    <t>00003677</t>
  </si>
  <si>
    <t>https://ovidsp.ovid.com/rss/journals/00002030/current.rss</t>
  </si>
  <si>
    <t>https://ovidsp.ovid.com/rss/journals/00003226/pap.rss</t>
  </si>
  <si>
    <t>00132589</t>
  </si>
  <si>
    <t>00075197</t>
  </si>
  <si>
    <t>https://ovidsp.ovid.com/rss/journals/00132582/current.rss</t>
  </si>
  <si>
    <t>00005082</t>
  </si>
  <si>
    <t>2015-02-01 - 2022-11-17</t>
  </si>
  <si>
    <t>Current Opinion in Oncology</t>
  </si>
  <si>
    <t>https://ovidsp.ovid.com/rss/journals/00003677/current.rss</t>
  </si>
  <si>
    <t>https://ovidsp.ovid.com/rss/journals/00042728/current.rss</t>
  </si>
  <si>
    <t>Publisher</t>
  </si>
  <si>
    <t>0885-3177</t>
  </si>
  <si>
    <t>https://ovidsp.ovid.com/rss/journals/00132981/current.rss</t>
  </si>
  <si>
    <t>https://ovidsp.ovid.com/rss/journals/00006565/current.rss</t>
  </si>
  <si>
    <t>1550-512X</t>
  </si>
  <si>
    <t>2015-01-01 - 2022-05-28</t>
  </si>
  <si>
    <t>Current Opinion in Nephrology &amp; Hypertension</t>
  </si>
  <si>
    <t>Biomedical Safety &amp; Standards</t>
  </si>
  <si>
    <t>Blood Pressure Monitoring</t>
  </si>
  <si>
    <t>Addictive Disorders &amp; Their Treatment</t>
  </si>
  <si>
    <t>https://ovidsp.ovid.com/rss/journals/00000372/pap.rss</t>
  </si>
  <si>
    <t>https://ovidsp.ovid.com/rss/journals/01241330/current.rss</t>
  </si>
  <si>
    <t>2022-02-14 - 2022-09-16</t>
  </si>
  <si>
    <t>2015-03-01</t>
  </si>
  <si>
    <t>00000421</t>
  </si>
  <si>
    <t>1044-3983</t>
  </si>
  <si>
    <t>00075198</t>
  </si>
  <si>
    <t>1524-4725</t>
  </si>
  <si>
    <t>2000-01-01 - 2004-10-01</t>
  </si>
  <si>
    <t>1751-4258</t>
  </si>
  <si>
    <t>Topics in Obstetrics &amp; Gynecology</t>
  </si>
  <si>
    <t>Current Opinion in Ophthalmology</t>
  </si>
  <si>
    <t>2015-02-01 - 2022-11-22</t>
  </si>
  <si>
    <t>Clinical Nuclear Medicine</t>
  </si>
  <si>
    <t>00001648</t>
  </si>
  <si>
    <t>00004356</t>
  </si>
  <si>
    <t>https://ovidsp.ovid.com/rss/journals/00004397/current.rss</t>
  </si>
  <si>
    <t>Investigative Radiology</t>
  </si>
  <si>
    <t>1363-1950</t>
  </si>
  <si>
    <t>1535-1122</t>
  </si>
  <si>
    <t>1535-1815</t>
  </si>
  <si>
    <t>2023-01-10</t>
  </si>
  <si>
    <t>Journal of Patient Safety</t>
  </si>
  <si>
    <t>2018-05-01</t>
  </si>
  <si>
    <t>1533-4112</t>
  </si>
  <si>
    <t>2015-02-01 - 2022-11-01</t>
  </si>
  <si>
    <t>2011-10-01</t>
  </si>
  <si>
    <t>https://ovidsp.ovid.com/rss/journals/00004836/pap.rss</t>
  </si>
  <si>
    <t>Latest Volume</t>
  </si>
  <si>
    <t>Beginning Volume</t>
  </si>
  <si>
    <t>1531-6998</t>
  </si>
  <si>
    <t>International Ophthalmology Clinics</t>
  </si>
  <si>
    <t>Current Opinion in Obstetrics &amp; Gynecology</t>
  </si>
  <si>
    <t>2022-08-01</t>
  </si>
  <si>
    <t>0954-691X</t>
  </si>
  <si>
    <t>2009-11-01</t>
  </si>
  <si>
    <t>1539-591X</t>
  </si>
  <si>
    <t>Clinical Dysmorphology</t>
  </si>
  <si>
    <t>LWW Proprietary Collection Emerging Market - w/ Perpetual Access</t>
  </si>
  <si>
    <t>2015-01-02 - 2023-02-01</t>
  </si>
  <si>
    <t>https://ovidsp.ovid.com/rss/journals/01300517/current.rss</t>
  </si>
  <si>
    <t>OTA International: The Open Access Journal of Orthopaedic Trauma</t>
  </si>
  <si>
    <t>2015-02-01 - 2022-12-01</t>
  </si>
  <si>
    <t>https://ovidsp.ovid.com/rss/journals/00001703/pap.rss</t>
  </si>
  <si>
    <t>https://ovidsp.ovid.com/rss/journals/00001721/current.rss</t>
  </si>
  <si>
    <t>https://ovidsp.ovid.com/rss/journals/00126334/pap.rss</t>
  </si>
  <si>
    <t>1473-6519</t>
  </si>
  <si>
    <t>0957-9672</t>
  </si>
  <si>
    <t>1077-4114</t>
  </si>
  <si>
    <t>2015-01-01 - 2022-11-21</t>
  </si>
  <si>
    <t>Nursing Critical Care</t>
  </si>
  <si>
    <t>2001-01-01</t>
  </si>
  <si>
    <t>1752-296X</t>
  </si>
  <si>
    <t>00062752</t>
  </si>
  <si>
    <t>Cardiology in Review</t>
  </si>
  <si>
    <t>0277-3740</t>
  </si>
  <si>
    <t>00008480</t>
  </si>
  <si>
    <t>01337441</t>
  </si>
  <si>
    <t>Point of Care: The Journal of Near-Patient Testing &amp; Technology</t>
  </si>
  <si>
    <t>https://ovidsp.ovid.com/rss/journals/00012995/current.rss</t>
  </si>
  <si>
    <t>00004728</t>
  </si>
  <si>
    <t>2014-12-15 - 2022-12-30</t>
  </si>
  <si>
    <t>2001-03-01 - 2016-11-01</t>
  </si>
  <si>
    <t>https://ovidsp.ovid.com/rss/journals/00004850/current.rss</t>
  </si>
  <si>
    <t>00029679</t>
  </si>
  <si>
    <t>https://ovidsp.ovid.com/rss/journals/00004728/current.rss</t>
  </si>
  <si>
    <t>https://ovidsp.ovid.com/rss/journals/00019514/current.rss</t>
  </si>
  <si>
    <t>1525-8599</t>
  </si>
  <si>
    <t>00001573</t>
  </si>
  <si>
    <t>0749-5161</t>
  </si>
  <si>
    <t>RSS Feed URL</t>
  </si>
  <si>
    <t>0002-936X</t>
  </si>
  <si>
    <t>1537-162X</t>
  </si>
  <si>
    <t>2015-01-01 - 2022-11-25</t>
  </si>
  <si>
    <t>Critical Pathways in Cardiology: A Journal of Evidence-Based Medicine</t>
  </si>
  <si>
    <t>https://ovidsp.ovid.com/rss/journals/00004714/current.rss</t>
  </si>
  <si>
    <t>00005237</t>
  </si>
  <si>
    <t>2020-10-01</t>
  </si>
  <si>
    <t>01213011</t>
  </si>
  <si>
    <t>https://ovidsp.ovid.com/rss/journals/00008480/current.rss</t>
  </si>
  <si>
    <t>2015-01-15 - 2015-12-31</t>
  </si>
  <si>
    <t>0020-5907</t>
  </si>
  <si>
    <t>https://ovidsp.ovid.com/rss/journals/00005082/current.rss</t>
  </si>
  <si>
    <t>Journal of Psychiatric Practice</t>
  </si>
  <si>
    <t>2015-01-01 - 2022-12-14</t>
  </si>
  <si>
    <t>1070-5287</t>
  </si>
  <si>
    <t>2022-08-01 - 2022-10-22</t>
  </si>
  <si>
    <t>2015-01-10</t>
  </si>
  <si>
    <t>Techniques in Ophthalmology</t>
  </si>
  <si>
    <t>0360-4039</t>
  </si>
  <si>
    <t>The Clinical Journal of Pain</t>
  </si>
  <si>
    <t>00005344</t>
  </si>
  <si>
    <t>https://ovidsp.ovid.com/rss/journals/00000421/current.rss</t>
  </si>
  <si>
    <t>https://ovidsp.ovid.com/rss/journals/01436970/pap.rss</t>
  </si>
  <si>
    <t>1531-7013</t>
  </si>
  <si>
    <t>2015-01-01 - 2022-11-10</t>
  </si>
  <si>
    <t>Family &amp; Community Health</t>
  </si>
  <si>
    <t>2015-03-01 - 2021-11-15</t>
  </si>
  <si>
    <t>00132583</t>
  </si>
  <si>
    <t>1473-6500</t>
  </si>
  <si>
    <t>00004479</t>
  </si>
  <si>
    <t>https://ovidsp.ovid.com/rss/journals/00219246/current.rss</t>
  </si>
  <si>
    <t>Clinical Spine Surgery: A Spine Publication</t>
  </si>
  <si>
    <t>1533-4015</t>
  </si>
  <si>
    <t>2000-02-01 - 2022-12-01</t>
  </si>
  <si>
    <t>https://ovidsp.ovid.com/rss/journals/00019605/current.rss</t>
  </si>
  <si>
    <t>Melanoma Research</t>
  </si>
  <si>
    <t>Current Opinion in Endocrinology, Diabetes &amp; Obesity</t>
  </si>
  <si>
    <t>Current Opinion in HIV and AIDS</t>
  </si>
  <si>
    <t>Journal of Pediatric Hematology/Oncology</t>
  </si>
  <si>
    <t>2022-11-24</t>
  </si>
  <si>
    <t>Journal of Cardiovascular Nursing</t>
  </si>
  <si>
    <t>01938899</t>
  </si>
  <si>
    <t>Reviews in Medical Microbiology</t>
  </si>
  <si>
    <t>https://ovidsp.ovid.com/rss/journals/00006454/pap.rss</t>
  </si>
  <si>
    <t>0149-9009</t>
  </si>
  <si>
    <t>00000433</t>
  </si>
  <si>
    <t>0963-0643</t>
  </si>
  <si>
    <t>01271211</t>
  </si>
  <si>
    <t>00012995</t>
  </si>
  <si>
    <t>2016-01-01</t>
  </si>
  <si>
    <t>https://ovidsp.ovid.com/rss/journals/00002826/current.rss</t>
  </si>
  <si>
    <t>https://ovidsp.ovid.com/rss/journals/00124743/pap.rss</t>
  </si>
  <si>
    <t>https://ovidsp.ovid.com/rss/journals/00004836/current.rss</t>
  </si>
  <si>
    <t>https://ovidsp.ovid.com/rss/journals/00024720/current.rss</t>
  </si>
  <si>
    <t>0883-5993</t>
  </si>
  <si>
    <t>1473-6586</t>
  </si>
  <si>
    <t>2015-01-31 - 2023-01-15</t>
  </si>
  <si>
    <t>1063-8628</t>
  </si>
  <si>
    <t>https://ovidsp.ovid.com/rss/journals/00004311/current.rss</t>
  </si>
  <si>
    <t>00146965</t>
  </si>
  <si>
    <t>2023-01-01</t>
  </si>
  <si>
    <t>Advances in Skin &amp; Wound Care</t>
  </si>
  <si>
    <t>1473-656X</t>
  </si>
  <si>
    <t>Journal of Thoracic Imaging</t>
  </si>
  <si>
    <t>https://ovidsp.ovid.com/rss/journals/00587875/current.rss</t>
  </si>
  <si>
    <t>https://ovidsp.ovid.com/rss/journals/00006231/pap.rss</t>
  </si>
  <si>
    <t>https://ovidsp.ovid.com/rss/journals/00008486/current.rss</t>
  </si>
  <si>
    <t>https://ovidsp.ovid.com/rss/journals/00126334/current.rss</t>
  </si>
  <si>
    <t>1543-9879</t>
  </si>
  <si>
    <t>https://ovidsp.ovid.com/rss/journals/01271211/current.rss</t>
  </si>
  <si>
    <t>00006199</t>
  </si>
  <si>
    <t>0029-666X</t>
  </si>
  <si>
    <t>https://ovidsp.ovid.com/rss/journals/00000433/pap.rss</t>
  </si>
  <si>
    <t>2154-4212</t>
  </si>
  <si>
    <t>2015-02-01 - 2015-12-01</t>
  </si>
  <si>
    <t>2022-12-02</t>
  </si>
  <si>
    <t>00219246</t>
  </si>
  <si>
    <t>00025572</t>
  </si>
  <si>
    <t>2015-01-01 - 2023-01-01</t>
  </si>
  <si>
    <t>1538-9804</t>
  </si>
  <si>
    <t>https://ovidsp.ovid.com/rss/journals/01929425/current.rss</t>
  </si>
  <si>
    <t>Journal of Clinical Psychopharmacology</t>
  </si>
  <si>
    <t>Dermatologic Surgery</t>
  </si>
  <si>
    <t>2015-01-01 - 2022-12-02</t>
  </si>
  <si>
    <t>https://ovidsp.ovid.com/rss/journals/00001199/current.rss</t>
  </si>
  <si>
    <t>The Hearing Journal</t>
  </si>
  <si>
    <t>01244666</t>
  </si>
  <si>
    <t>01075922</t>
  </si>
  <si>
    <t>2015-02-01 - 2023-01-01</t>
  </si>
  <si>
    <t>Jumpstart</t>
  </si>
  <si>
    <t>Evidence-Based Eye Care</t>
  </si>
  <si>
    <t>2015-01-01 - 2022-06-08</t>
  </si>
  <si>
    <t>https://ovidsp.ovid.com/rss/journals/01933606/current.rss</t>
  </si>
  <si>
    <t>https://ovidsp.ovid.com/rss/journals/00129039/current.rss</t>
  </si>
  <si>
    <t>CIN: Computers, Informatics, Nursing</t>
  </si>
  <si>
    <t>https://ovidsp.ovid.com/rss/journals/00002820/pap.rss</t>
  </si>
  <si>
    <t>2015-03-01 - 2022-11-22</t>
  </si>
  <si>
    <t>https://ovidsp.ovid.com/rss/journals/00130989/current.rss</t>
  </si>
  <si>
    <t>https://ovidsp.ovid.com/rss/journals/00132587/pap.rss</t>
  </si>
  <si>
    <t>https://ovidsp.ovid.com/rss/journals/00001813/pap.rss</t>
  </si>
  <si>
    <t>The Neurologist</t>
  </si>
  <si>
    <t>https://ovidsp.ovid.com/rss/journals/00001574/current.rss</t>
  </si>
  <si>
    <t>Pancreas</t>
  </si>
  <si>
    <t>2022-11-22</t>
  </si>
  <si>
    <t>2015-01-01 - 2022-11-01</t>
  </si>
  <si>
    <t>01933606</t>
  </si>
  <si>
    <t>https://ovidsp.ovid.com/rss/journals/00008469/pap.rss</t>
  </si>
  <si>
    <t>1A</t>
  </si>
  <si>
    <t>https://ovidsp.ovid.com/rss/journals/00043426/current.rss</t>
  </si>
  <si>
    <t>2012-12-01</t>
  </si>
  <si>
    <t>1536-9617</t>
  </si>
  <si>
    <t>1 and 2 - Special Issue</t>
  </si>
  <si>
    <t>2022-10-18</t>
  </si>
  <si>
    <t>https://ovidsp.ovid.com/rss/journals/00005082/pap.rss</t>
  </si>
  <si>
    <t>2018-05-01 - 2022-12-01</t>
  </si>
  <si>
    <t>00004650</t>
  </si>
  <si>
    <t>1536-0253</t>
  </si>
  <si>
    <t>Medical Care</t>
  </si>
  <si>
    <t>Clinical Neuropharmacology</t>
  </si>
  <si>
    <t>1540-336X</t>
  </si>
  <si>
    <t>Current Opinion in Infectious Diseases</t>
  </si>
  <si>
    <t>https://ovidsp.ovid.com/rss/journals/00029679/current.rss</t>
  </si>
  <si>
    <t>Journal Title</t>
  </si>
  <si>
    <t>https://ovidsp.ovid.com/rss/journals/00063198/current.rss</t>
  </si>
  <si>
    <t>00002030</t>
  </si>
  <si>
    <t>https://ovidsp.ovid.com/rss/journals/00042728/pap.rss</t>
  </si>
  <si>
    <t>00130404</t>
  </si>
  <si>
    <t>2022-10-28</t>
  </si>
  <si>
    <t>Year Coverage</t>
  </si>
  <si>
    <t>1076-0512</t>
  </si>
  <si>
    <t>2015-01-02</t>
  </si>
  <si>
    <t>2022-11-23</t>
  </si>
  <si>
    <t>00001703</t>
  </si>
  <si>
    <t>https://ovidsp.ovid.com/rss/journals/00019501/current.rss</t>
  </si>
  <si>
    <t>Coronary Artery Disease</t>
  </si>
  <si>
    <t>00041433</t>
  </si>
  <si>
    <t>1473-6322</t>
  </si>
  <si>
    <t>1065-6251</t>
  </si>
  <si>
    <t>2015-01-01 - 2022-08-01</t>
  </si>
  <si>
    <t>https://ovidsp.ovid.com/rss/journals/00124509/current.rss</t>
  </si>
  <si>
    <t>Blood Coagulation &amp; Fibrinolysis</t>
  </si>
  <si>
    <t>2374-4529</t>
  </si>
  <si>
    <t>0363-8855</t>
  </si>
  <si>
    <t>Exercise and Sport Sciences Reviews</t>
  </si>
  <si>
    <t>1076-1608</t>
  </si>
  <si>
    <t>Journal of Pediatric Orthopaedics B</t>
  </si>
  <si>
    <t>00130989</t>
  </si>
  <si>
    <t>2015-01-01 - 2022-11-30</t>
  </si>
  <si>
    <t>Current Opinion in Organ Transplantation</t>
  </si>
  <si>
    <t>1553-0582</t>
  </si>
  <si>
    <t>OR Nurse</t>
  </si>
  <si>
    <t>00013611</t>
  </si>
  <si>
    <t>1533-404X</t>
  </si>
  <si>
    <t>00061198</t>
  </si>
  <si>
    <t>https://ovidsp.ovid.com/rss/journals/01263393/current.rss</t>
  </si>
  <si>
    <t>2381-652X</t>
  </si>
  <si>
    <t>https://ovidsp.ovid.com/rss/journals/00130404/current.rss</t>
  </si>
  <si>
    <t>https://ovidsp.ovid.com/rss/journals/00041552/pap.rss</t>
  </si>
  <si>
    <t>1555-9211</t>
  </si>
  <si>
    <t>Latest Issue</t>
  </si>
  <si>
    <t>https://ovidsp.ovid.com/rss/journals/00006199/current.rss</t>
  </si>
  <si>
    <t>2022-11-30</t>
  </si>
  <si>
    <t>2002-03-01 - 2020-12-01</t>
  </si>
  <si>
    <t>https://ovidsp.ovid.com/rss/journals/00013614/current.rss</t>
  </si>
  <si>
    <t>https://ovidsp.ovid.com/rss/journals/01938899/current.rss</t>
  </si>
  <si>
    <t>00126097</t>
  </si>
  <si>
    <t>01222929</t>
  </si>
  <si>
    <t>The Journal of ECT</t>
  </si>
  <si>
    <t>1538-8654</t>
  </si>
  <si>
    <t>2770-3150</t>
  </si>
  <si>
    <t>1536-5409</t>
  </si>
  <si>
    <t>00005053</t>
  </si>
  <si>
    <t>https://ovidsp.ovid.com/rss/journals/00012272/pap.rss</t>
  </si>
  <si>
    <t>1538-1935</t>
  </si>
  <si>
    <t>https://ovidsp.ovid.com/rss/journals/00005382/current.rss</t>
  </si>
  <si>
    <t>2017-10-01</t>
  </si>
  <si>
    <t>Nuclear Medicine Communications</t>
  </si>
  <si>
    <t>https://ovidsp.ovid.com/rss/journals/01212983/current.rss</t>
  </si>
  <si>
    <t>https://ovidsp.ovid.com/rss/journals/00075197/current.rss</t>
  </si>
  <si>
    <t>00007691</t>
  </si>
  <si>
    <t>2015-03-01 - 2022-11-18</t>
  </si>
  <si>
    <t>https://ovidsp.ovid.com/rss/journals/00006223/current.rss</t>
  </si>
  <si>
    <t>00132981</t>
  </si>
  <si>
    <t>00005650</t>
  </si>
  <si>
    <t>2015-01-01 - 2022-09-28</t>
  </si>
  <si>
    <t>2022-09-16</t>
  </si>
  <si>
    <t>00132586</t>
  </si>
  <si>
    <t>1536-7355</t>
  </si>
  <si>
    <t>Current Opinion in Urology</t>
  </si>
  <si>
    <t>Pharmacogenetics and Genomics</t>
  </si>
  <si>
    <t>Obstetrical &amp; Gynecological Survey</t>
  </si>
  <si>
    <t>00129689</t>
  </si>
  <si>
    <t>00003072</t>
  </si>
  <si>
    <t>https://ovidsp.ovid.com/rss/journals/00132586/current.rss</t>
  </si>
  <si>
    <t>International Anesthesiology Clinics</t>
  </si>
  <si>
    <t>00006223</t>
  </si>
  <si>
    <t>2015-01-01 - 2022-10-01</t>
  </si>
  <si>
    <t>https://ovidsp.ovid.com/rss/journals/00001813/current.rss</t>
  </si>
  <si>
    <t>https://ovidsp.ovid.com/rss/journals/00129689/pap.rss</t>
  </si>
  <si>
    <t>https://ovidsp.ovid.com/rss/journals/00149078/current.rss</t>
  </si>
  <si>
    <t>1539-2465</t>
  </si>
  <si>
    <t>Search All Journals@Ovid</t>
  </si>
  <si>
    <t>Holistic Nursing Practice</t>
  </si>
  <si>
    <t>https://ovidsp.ovid.com/rss/journals/00003727/current.rss</t>
  </si>
  <si>
    <t>https://ovidsp.ovid.com/rss/journals/01436319/current.rss</t>
  </si>
  <si>
    <t>00001786</t>
  </si>
  <si>
    <t>0275-665X</t>
  </si>
  <si>
    <t>2015-02-01 - 2022-11-07</t>
  </si>
  <si>
    <t>Current Opinion in Critical Care</t>
  </si>
  <si>
    <t>https://ovidsp.ovid.com/rss/journals/00005237/pap.rss</t>
  </si>
  <si>
    <t>1536-5956</t>
  </si>
  <si>
    <t>https://ovidsp.ovid.com/rss/journals/00007691/current.rss</t>
  </si>
  <si>
    <t>00125480</t>
  </si>
  <si>
    <t>https://ovidsp.ovid.com/rss/journals/00055735/current.rss</t>
  </si>
  <si>
    <t>0363-9762</t>
  </si>
  <si>
    <t>0889-4655</t>
  </si>
  <si>
    <t>0148-9917</t>
  </si>
  <si>
    <t>0160-2446</t>
  </si>
  <si>
    <t>1040-8711</t>
  </si>
  <si>
    <t>0891-3668</t>
  </si>
  <si>
    <t>0363-8715</t>
  </si>
  <si>
    <t>Journal of Immunotherapy</t>
  </si>
  <si>
    <t>00024720</t>
  </si>
  <si>
    <t>1528-4050</t>
  </si>
  <si>
    <t>1536-1004</t>
  </si>
  <si>
    <t>2001-02-01</t>
  </si>
  <si>
    <t>1558-447X</t>
  </si>
  <si>
    <t>00132585</t>
  </si>
  <si>
    <t>1941-7551</t>
  </si>
  <si>
    <t>https://ovidsp.ovid.com/rss/journals/00132576/current.rss</t>
  </si>
  <si>
    <t>2022-12-17</t>
  </si>
  <si>
    <t>https://ovidsp.ovid.com/rss/journals/01269241/current.rss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</si>
</sst>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4">
    <dxf>
      <font>
        <b/>
        <sz val="11"/>
        <color theme="1"/>
        <name val="Calibri"/>
        <family val="2"/>
        <scheme val="minor"/>
      </font>
    </dxf>
    <dxf>
      <numFmt numFmtId="164" formatCode="m/d/yyyy"/>
    </dxf>
    <dxf>
      <numFmt numFmtId="164" formatCode="m/d/yyyy"/>
    </dxf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W174" totalsRowShown="0" headerRowDxfId="3" headerRowCellStyle="Normal">
  <autoFilter ref="A1:W174" xr:uid="{00000000-0009-0000-0100-000002000000}"/>
  <tableColumns count="23">
    <tableColumn id="1" xr3:uid="{00000000-0010-0000-0100-000001000000}" name="Journal Title"/>
    <tableColumn id="2" xr3:uid="{00000000-0010-0000-0100-000002000000}" name="ISSN"/>
    <tableColumn id="3" xr3:uid="{00000000-0010-0000-0100-000003000000}" name="eISSN"/>
    <tableColumn id="4" xr3:uid="{00000000-0010-0000-0100-000004000000}" name="Publisher"/>
    <tableColumn id="5" xr3:uid="{00000000-0010-0000-0100-000005000000}" name="Beginning Date" dataDxfId="2" totalsRowDxfId="1" dataCellStyle="Normal" totalsRowCellStyle="Normal"/>
    <tableColumn id="6" xr3:uid="{00000000-0010-0000-0100-000006000000}" name="Beginning Volume"/>
    <tableColumn id="7" xr3:uid="{00000000-0010-0000-0100-000007000000}" name="Beginning Issue"/>
    <tableColumn id="8" xr3:uid="{00000000-0010-0000-0100-000008000000}" name="Latest Volume"/>
    <tableColumn id="9" xr3:uid="{00000000-0010-0000-0100-000009000000}" name="Latest Issue"/>
    <tableColumn id="10" xr3:uid="{00000000-0010-0000-0100-00000A000000}" name="Year Coverage"/>
    <tableColumn id="11" xr3:uid="{00000000-0010-0000-0100-00000B000000}" name="Beginning Year Coverage"/>
    <tableColumn id="12" xr3:uid="{00000000-0010-0000-0100-00000C000000}" name="Latest Year Coverage"/>
    <tableColumn id="13" xr3:uid="{00000000-0010-0000-0100-00000D000000}" name="Jumpstart" dataCellStyle="Hyperlink" totalsRowCellStyle="Hyperlink"/>
    <tableColumn id="14" xr3:uid="{00000000-0010-0000-0100-00000E000000}" name="Product Name"/>
    <tableColumn id="15" xr3:uid="{00000000-0010-0000-0100-00000F000000}" name="Prod Code"/>
    <tableColumn id="16" xr3:uid="{00000000-0010-0000-0100-000010000000}" name="Order"/>
    <tableColumn id="17" xr3:uid="{00000000-0010-0000-0100-000011000000}" name="ShortCode"/>
    <tableColumn id="18" xr3:uid="{00000000-0010-0000-0100-000012000000}" name="AccessType"/>
    <tableColumn id="20" xr3:uid="{00000000-0010-0000-0100-000014000000}" name="RSS Feed URL"/>
    <tableColumn id="21" xr3:uid="{00000000-0010-0000-0100-000015000000}" name="PAP"/>
    <tableColumn id="22" xr3:uid="{00000000-0010-0000-0100-000016000000}" name="PAP RSS Feed URL"/>
    <tableColumn id="23" xr3:uid="{00000000-0010-0000-0100-000017000000}" name="IsConsortia"/>
    <tableColumn id="24" xr3:uid="{00000000-0010-0000-0100-000018000000}" name="Consortia Cust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B5" totalsRowShown="0" headerRowDxfId="0" headerRowCellStyle="Normal">
  <autoFilter ref="A1:B5" xr:uid="{00000000-0009-0000-0100-000004000000}"/>
  <tableColumns count="2">
    <tableColumn id="1" xr3:uid="{00000000-0010-0000-0300-000001000000}" name="Title"/>
    <tableColumn id="2" xr3:uid="{00000000-0010-0000-0300-000002000000}" name="Jumpstart" dataCellStyle="Hyperlink" totalsRow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W174"/>
  <sheetViews>
    <sheetView tabSelected="1" zoomScaleNormal="100" workbookViewId="0">
      <pane ySplit="1" topLeftCell="A2" activePane="bottomLeft" state="frozen"/>
      <selection pane="bottomLeft" activeCell="A8" sqref="A8:W8"/>
    </sheetView>
  </sheetViews>
  <sheetFormatPr defaultColWidth="9.1796875" defaultRowHeight="14.5" x14ac:dyDescent="0.35"/>
  <cols>
    <col min="1" max="1" width="59.6328125" bestFit="1" customWidth="1"/>
    <col min="2" max="2" width="9.453125" bestFit="1" customWidth="1"/>
    <col min="3" max="3" width="13.08984375" bestFit="1" customWidth="1"/>
    <col min="4" max="4" width="46.1796875" bestFit="1" customWidth="1"/>
    <col min="5" max="5" width="15.7265625" bestFit="1" customWidth="1"/>
    <col min="6" max="6" width="18.1796875" bestFit="1" customWidth="1"/>
    <col min="7" max="7" width="19.08984375" bestFit="1" customWidth="1"/>
    <col min="8" max="8" width="15.1796875" bestFit="1" customWidth="1"/>
    <col min="9" max="9" width="12.90625" bestFit="1" customWidth="1"/>
    <col min="10" max="10" width="21.1796875" bestFit="1" customWidth="1"/>
    <col min="11" max="11" width="23.81640625" bestFit="1" customWidth="1"/>
    <col min="12" max="12" width="20.7265625" bestFit="1" customWidth="1"/>
    <col min="13" max="13" width="98.90625" bestFit="1" customWidth="1"/>
    <col min="14" max="14" width="57.54296875" bestFit="1" customWidth="1"/>
    <col min="15" max="15" width="11.81640625" bestFit="1" customWidth="1"/>
    <col min="16" max="16" width="8" bestFit="1" customWidth="1"/>
    <col min="17" max="17" width="11.90625" bestFit="1" customWidth="1"/>
    <col min="18" max="18" width="18.08984375" bestFit="1" customWidth="1"/>
    <col min="19" max="19" width="51.1796875" bestFit="1" customWidth="1"/>
    <col min="20" max="20" width="6.453125" bestFit="1" customWidth="1"/>
    <col min="21" max="21" width="48.1796875" bestFit="1" customWidth="1"/>
    <col min="22" max="22" width="12.54296875" bestFit="1" customWidth="1"/>
    <col min="23" max="23" width="34.90625" bestFit="1" customWidth="1"/>
  </cols>
  <sheetData>
    <row r="1" spans="1:23" x14ac:dyDescent="0.35">
      <c r="A1" s="3" t="s">
        <v>933</v>
      </c>
      <c r="B1" s="3" t="s">
        <v>622</v>
      </c>
      <c r="C1" s="3" t="s">
        <v>353</v>
      </c>
      <c r="D1" s="3" t="s">
        <v>730</v>
      </c>
      <c r="E1" s="3" t="s">
        <v>431</v>
      </c>
      <c r="F1" s="3" t="s">
        <v>769</v>
      </c>
      <c r="G1" s="3" t="s">
        <v>220</v>
      </c>
      <c r="H1" s="3" t="s">
        <v>768</v>
      </c>
      <c r="I1" s="3" t="s">
        <v>970</v>
      </c>
      <c r="J1" s="3" t="s">
        <v>939</v>
      </c>
      <c r="K1" s="3" t="s">
        <v>536</v>
      </c>
      <c r="L1" s="3" t="s">
        <v>344</v>
      </c>
      <c r="M1" s="3" t="s">
        <v>900</v>
      </c>
      <c r="N1" s="3" t="s">
        <v>230</v>
      </c>
      <c r="O1" s="3" t="s">
        <v>502</v>
      </c>
      <c r="P1" s="3" t="s">
        <v>718</v>
      </c>
      <c r="Q1" s="3" t="s">
        <v>23</v>
      </c>
      <c r="R1" s="3" t="s">
        <v>568</v>
      </c>
      <c r="S1" s="3" t="s">
        <v>810</v>
      </c>
      <c r="T1" s="3" t="s">
        <v>77</v>
      </c>
      <c r="U1" s="3" t="s">
        <v>148</v>
      </c>
      <c r="V1" s="3" t="s">
        <v>187</v>
      </c>
      <c r="W1" s="3" t="s">
        <v>522</v>
      </c>
    </row>
    <row r="2" spans="1:23" x14ac:dyDescent="0.35">
      <c r="A2" t="s">
        <v>595</v>
      </c>
      <c r="B2" t="s">
        <v>588</v>
      </c>
      <c r="C2" t="s">
        <v>578</v>
      </c>
      <c r="D2" t="s">
        <v>20</v>
      </c>
      <c r="E2" s="1">
        <v>44926</v>
      </c>
      <c r="F2">
        <v>19</v>
      </c>
      <c r="G2">
        <v>1</v>
      </c>
      <c r="H2">
        <v>26</v>
      </c>
      <c r="I2">
        <v>6</v>
      </c>
      <c r="J2" t="s">
        <v>915</v>
      </c>
      <c r="K2" t="s">
        <v>651</v>
      </c>
      <c r="L2" t="s">
        <v>182</v>
      </c>
      <c r="M2" s="2" t="str">
        <f>HYPERLINK("https://ovidsp.ovid.com/ovidweb.cgi?T=JS&amp;NEWS=n&amp;CSC=Y&amp;PAGE=toc&amp;D=yrovft&amp;AN=00135124-000000000-00000","https://ovidsp.ovid.com/ovidweb.cgi?T=JS&amp;NEWS=n&amp;CSC=Y&amp;PAGE=toc&amp;D=yrovft&amp;AN=00135124-000000000-00000")</f>
        <v>https://ovidsp.ovid.com/ovidweb.cgi?T=JS&amp;NEWS=n&amp;CSC=Y&amp;PAGE=toc&amp;D=yrovft&amp;AN=00135124-000000000-00000</v>
      </c>
      <c r="N2" t="s">
        <v>778</v>
      </c>
      <c r="O2" t="s">
        <v>272</v>
      </c>
      <c r="P2">
        <v>1359948</v>
      </c>
      <c r="Q2" t="s">
        <v>392</v>
      </c>
      <c r="R2" t="s">
        <v>29</v>
      </c>
      <c r="S2" t="s">
        <v>636</v>
      </c>
      <c r="T2" t="b">
        <v>0</v>
      </c>
      <c r="U2" t="s">
        <v>671</v>
      </c>
      <c r="V2" t="b">
        <v>1</v>
      </c>
      <c r="W2" t="s">
        <v>575</v>
      </c>
    </row>
    <row r="3" spans="1:23" x14ac:dyDescent="0.35">
      <c r="A3" t="s">
        <v>739</v>
      </c>
      <c r="B3" t="s">
        <v>123</v>
      </c>
      <c r="C3" t="s">
        <v>759</v>
      </c>
      <c r="D3" t="s">
        <v>20</v>
      </c>
      <c r="E3" s="1">
        <v>44926</v>
      </c>
      <c r="F3">
        <v>14</v>
      </c>
      <c r="G3">
        <v>1</v>
      </c>
      <c r="H3">
        <v>20</v>
      </c>
      <c r="I3">
        <v>4</v>
      </c>
      <c r="J3" t="s">
        <v>837</v>
      </c>
      <c r="K3" t="s">
        <v>743</v>
      </c>
      <c r="L3" t="s">
        <v>552</v>
      </c>
      <c r="M3" s="2" t="str">
        <f>HYPERLINK("https://ovidsp.ovid.com/ovidweb.cgi?T=JS&amp;NEWS=n&amp;CSC=Y&amp;PAGE=toc&amp;D=yrovft&amp;AN=00132576-000000000-00000","https://ovidsp.ovid.com/ovidweb.cgi?T=JS&amp;NEWS=n&amp;CSC=Y&amp;PAGE=toc&amp;D=yrovft&amp;AN=00132576-000000000-00000")</f>
        <v>https://ovidsp.ovid.com/ovidweb.cgi?T=JS&amp;NEWS=n&amp;CSC=Y&amp;PAGE=toc&amp;D=yrovft&amp;AN=00132576-000000000-00000</v>
      </c>
      <c r="N3" t="s">
        <v>778</v>
      </c>
      <c r="O3" t="s">
        <v>272</v>
      </c>
      <c r="P3">
        <v>1359948</v>
      </c>
      <c r="Q3" t="s">
        <v>169</v>
      </c>
      <c r="R3" t="s">
        <v>29</v>
      </c>
      <c r="S3" t="s">
        <v>1040</v>
      </c>
      <c r="T3" t="b">
        <v>0</v>
      </c>
      <c r="U3" t="s">
        <v>671</v>
      </c>
      <c r="V3" t="b">
        <v>1</v>
      </c>
      <c r="W3" t="s">
        <v>575</v>
      </c>
    </row>
    <row r="4" spans="1:23" x14ac:dyDescent="0.35">
      <c r="A4" t="s">
        <v>59</v>
      </c>
      <c r="B4" t="s">
        <v>447</v>
      </c>
      <c r="C4" t="s">
        <v>671</v>
      </c>
      <c r="D4" t="s">
        <v>20</v>
      </c>
      <c r="E4" s="1">
        <v>44926</v>
      </c>
      <c r="F4">
        <v>37</v>
      </c>
      <c r="G4">
        <v>1</v>
      </c>
      <c r="H4">
        <v>44</v>
      </c>
      <c r="I4">
        <v>4</v>
      </c>
      <c r="J4" t="s">
        <v>1007</v>
      </c>
      <c r="K4" t="s">
        <v>651</v>
      </c>
      <c r="L4" t="s">
        <v>241</v>
      </c>
      <c r="M4" s="2" t="str">
        <f>HYPERLINK("https://ovidsp.ovid.com/ovidweb.cgi?T=JS&amp;NEWS=n&amp;CSC=Y&amp;PAGE=toc&amp;D=yrovft&amp;AN=01261775-000000000-00000","https://ovidsp.ovid.com/ovidweb.cgi?T=JS&amp;NEWS=n&amp;CSC=Y&amp;PAGE=toc&amp;D=yrovft&amp;AN=01261775-000000000-00000")</f>
        <v>https://ovidsp.ovid.com/ovidweb.cgi?T=JS&amp;NEWS=n&amp;CSC=Y&amp;PAGE=toc&amp;D=yrovft&amp;AN=01261775-000000000-00000</v>
      </c>
      <c r="N4" t="s">
        <v>778</v>
      </c>
      <c r="O4" t="s">
        <v>272</v>
      </c>
      <c r="P4">
        <v>1359948</v>
      </c>
      <c r="Q4" t="s">
        <v>462</v>
      </c>
      <c r="R4" t="s">
        <v>29</v>
      </c>
      <c r="S4" t="s">
        <v>95</v>
      </c>
      <c r="T4" t="b">
        <v>0</v>
      </c>
      <c r="U4" t="s">
        <v>671</v>
      </c>
      <c r="V4" t="b">
        <v>1</v>
      </c>
      <c r="W4" t="s">
        <v>575</v>
      </c>
    </row>
    <row r="5" spans="1:23" x14ac:dyDescent="0.35">
      <c r="A5" t="s">
        <v>673</v>
      </c>
      <c r="B5" t="s">
        <v>141</v>
      </c>
      <c r="C5" t="s">
        <v>671</v>
      </c>
      <c r="D5" t="s">
        <v>20</v>
      </c>
      <c r="E5" s="1">
        <v>44926</v>
      </c>
      <c r="F5">
        <v>22</v>
      </c>
      <c r="G5">
        <v>1</v>
      </c>
      <c r="H5">
        <v>30</v>
      </c>
      <c r="I5">
        <v>1</v>
      </c>
      <c r="J5" t="s">
        <v>493</v>
      </c>
      <c r="K5" t="s">
        <v>651</v>
      </c>
      <c r="L5" t="s">
        <v>518</v>
      </c>
      <c r="M5" s="2" t="str">
        <f>HYPERLINK("https://ovidsp.ovid.com/ovidweb.cgi?T=JS&amp;NEWS=n&amp;CSC=Y&amp;PAGE=toc&amp;D=yrovft&amp;AN=00125480-000000000-00000","https://ovidsp.ovid.com/ovidweb.cgi?T=JS&amp;NEWS=n&amp;CSC=Y&amp;PAGE=toc&amp;D=yrovft&amp;AN=00125480-000000000-00000")</f>
        <v>https://ovidsp.ovid.com/ovidweb.cgi?T=JS&amp;NEWS=n&amp;CSC=Y&amp;PAGE=toc&amp;D=yrovft&amp;AN=00125480-000000000-00000</v>
      </c>
      <c r="N5" t="s">
        <v>778</v>
      </c>
      <c r="O5" t="s">
        <v>272</v>
      </c>
      <c r="P5">
        <v>1359948</v>
      </c>
      <c r="Q5" t="s">
        <v>1023</v>
      </c>
      <c r="R5" t="s">
        <v>29</v>
      </c>
      <c r="S5" t="s">
        <v>146</v>
      </c>
      <c r="T5" t="b">
        <v>1</v>
      </c>
      <c r="U5" t="s">
        <v>280</v>
      </c>
      <c r="V5" t="b">
        <v>1</v>
      </c>
      <c r="W5" t="s">
        <v>575</v>
      </c>
    </row>
    <row r="6" spans="1:23" x14ac:dyDescent="0.35">
      <c r="A6" t="s">
        <v>33</v>
      </c>
      <c r="B6" t="s">
        <v>524</v>
      </c>
      <c r="C6" t="s">
        <v>671</v>
      </c>
      <c r="D6" t="s">
        <v>20</v>
      </c>
      <c r="E6" s="1">
        <v>44926</v>
      </c>
      <c r="F6">
        <v>38</v>
      </c>
      <c r="G6">
        <v>1</v>
      </c>
      <c r="H6">
        <v>45</v>
      </c>
      <c r="I6">
        <v>4</v>
      </c>
      <c r="J6" t="s">
        <v>1007</v>
      </c>
      <c r="K6" t="s">
        <v>651</v>
      </c>
      <c r="L6" t="s">
        <v>241</v>
      </c>
      <c r="M6" s="2" t="str">
        <f>HYPERLINK("https://ovidsp.ovid.com/ovidweb.cgi?T=JS&amp;NEWS=n&amp;CSC=Y&amp;PAGE=toc&amp;D=yrovft&amp;AN=00012272-000000000-00000","https://ovidsp.ovid.com/ovidweb.cgi?T=JS&amp;NEWS=n&amp;CSC=Y&amp;PAGE=toc&amp;D=yrovft&amp;AN=00012272-000000000-00000")</f>
        <v>https://ovidsp.ovid.com/ovidweb.cgi?T=JS&amp;NEWS=n&amp;CSC=Y&amp;PAGE=toc&amp;D=yrovft&amp;AN=00012272-000000000-00000</v>
      </c>
      <c r="N6" t="s">
        <v>778</v>
      </c>
      <c r="O6" t="s">
        <v>272</v>
      </c>
      <c r="P6">
        <v>1359948</v>
      </c>
      <c r="Q6" t="s">
        <v>531</v>
      </c>
      <c r="R6" t="s">
        <v>29</v>
      </c>
      <c r="S6" t="s">
        <v>232</v>
      </c>
      <c r="T6" t="b">
        <v>1</v>
      </c>
      <c r="U6" t="s">
        <v>983</v>
      </c>
      <c r="V6" t="b">
        <v>1</v>
      </c>
      <c r="W6" t="s">
        <v>575</v>
      </c>
    </row>
    <row r="7" spans="1:23" x14ac:dyDescent="0.35">
      <c r="A7" t="s">
        <v>872</v>
      </c>
      <c r="B7" t="s">
        <v>342</v>
      </c>
      <c r="C7" t="s">
        <v>979</v>
      </c>
      <c r="D7" t="s">
        <v>20</v>
      </c>
      <c r="E7" s="1">
        <v>44926</v>
      </c>
      <c r="F7">
        <v>28</v>
      </c>
      <c r="G7">
        <v>1</v>
      </c>
      <c r="H7">
        <v>36</v>
      </c>
      <c r="I7">
        <v>1</v>
      </c>
      <c r="J7" t="s">
        <v>889</v>
      </c>
      <c r="K7" t="s">
        <v>651</v>
      </c>
      <c r="L7" t="s">
        <v>871</v>
      </c>
      <c r="M7" s="2" t="str">
        <f>HYPERLINK("https://ovidsp.ovid.com/ovidweb.cgi?T=JS&amp;NEWS=n&amp;CSC=Y&amp;PAGE=toc&amp;D=yrovft&amp;AN=00129334-000000000-00000","https://ovidsp.ovid.com/ovidweb.cgi?T=JS&amp;NEWS=n&amp;CSC=Y&amp;PAGE=toc&amp;D=yrovft&amp;AN=00129334-000000000-00000")</f>
        <v>https://ovidsp.ovid.com/ovidweb.cgi?T=JS&amp;NEWS=n&amp;CSC=Y&amp;PAGE=toc&amp;D=yrovft&amp;AN=00129334-000000000-00000</v>
      </c>
      <c r="N7" t="s">
        <v>778</v>
      </c>
      <c r="O7" t="s">
        <v>272</v>
      </c>
      <c r="P7">
        <v>1359948</v>
      </c>
      <c r="Q7" t="s">
        <v>183</v>
      </c>
      <c r="R7" t="s">
        <v>29</v>
      </c>
      <c r="S7" t="s">
        <v>116</v>
      </c>
      <c r="T7" t="b">
        <v>0</v>
      </c>
      <c r="U7" t="s">
        <v>671</v>
      </c>
      <c r="V7" t="b">
        <v>1</v>
      </c>
      <c r="W7" t="s">
        <v>575</v>
      </c>
    </row>
    <row r="8" spans="1:23" x14ac:dyDescent="0.35">
      <c r="A8" t="s">
        <v>319</v>
      </c>
      <c r="B8" t="s">
        <v>445</v>
      </c>
      <c r="C8" t="s">
        <v>365</v>
      </c>
      <c r="D8" t="s">
        <v>20</v>
      </c>
      <c r="E8" s="1">
        <v>44926</v>
      </c>
      <c r="F8">
        <v>290</v>
      </c>
      <c r="G8">
        <v>1</v>
      </c>
      <c r="H8">
        <v>337</v>
      </c>
      <c r="I8">
        <v>1</v>
      </c>
      <c r="J8" t="s">
        <v>782</v>
      </c>
      <c r="K8" t="s">
        <v>516</v>
      </c>
      <c r="L8" t="s">
        <v>64</v>
      </c>
      <c r="M8" s="2" t="str">
        <f>HYPERLINK("https://ovidsp.ovid.com/ovidweb.cgi?T=JS&amp;NEWS=n&amp;CSC=Y&amp;PAGE=toc&amp;D=yrovft&amp;AN=00012995-000000000-00000","https://ovidsp.ovid.com/ovidweb.cgi?T=JS&amp;NEWS=n&amp;CSC=Y&amp;PAGE=toc&amp;D=yrovft&amp;AN=00012995-000000000-00000")</f>
        <v>https://ovidsp.ovid.com/ovidweb.cgi?T=JS&amp;NEWS=n&amp;CSC=Y&amp;PAGE=toc&amp;D=yrovft&amp;AN=00012995-000000000-00000</v>
      </c>
      <c r="N8" t="s">
        <v>778</v>
      </c>
      <c r="O8" t="s">
        <v>272</v>
      </c>
      <c r="P8">
        <v>1359948</v>
      </c>
      <c r="Q8" t="s">
        <v>859</v>
      </c>
      <c r="R8" t="s">
        <v>29</v>
      </c>
      <c r="S8" t="s">
        <v>799</v>
      </c>
      <c r="T8" t="b">
        <v>0</v>
      </c>
      <c r="U8" t="s">
        <v>671</v>
      </c>
      <c r="V8" t="b">
        <v>1</v>
      </c>
      <c r="W8" t="s">
        <v>575</v>
      </c>
    </row>
    <row r="9" spans="1:23" x14ac:dyDescent="0.35">
      <c r="A9" t="s">
        <v>511</v>
      </c>
      <c r="B9" t="s">
        <v>15</v>
      </c>
      <c r="C9" t="s">
        <v>453</v>
      </c>
      <c r="D9" t="s">
        <v>20</v>
      </c>
      <c r="E9" s="1">
        <v>44926</v>
      </c>
      <c r="F9">
        <v>29</v>
      </c>
      <c r="G9">
        <v>1</v>
      </c>
      <c r="H9">
        <v>37</v>
      </c>
      <c r="I9">
        <v>2</v>
      </c>
      <c r="J9" t="s">
        <v>779</v>
      </c>
      <c r="K9" t="s">
        <v>941</v>
      </c>
      <c r="L9" t="s">
        <v>625</v>
      </c>
      <c r="M9" s="2" t="str">
        <f>HYPERLINK("https://ovidsp.ovid.com/ovidweb.cgi?T=JS&amp;NEWS=n&amp;CSC=Y&amp;PAGE=toc&amp;D=yrovft&amp;AN=00002030-000000000-00000","https://ovidsp.ovid.com/ovidweb.cgi?T=JS&amp;NEWS=n&amp;CSC=Y&amp;PAGE=toc&amp;D=yrovft&amp;AN=00002030-000000000-00000")</f>
        <v>https://ovidsp.ovid.com/ovidweb.cgi?T=JS&amp;NEWS=n&amp;CSC=Y&amp;PAGE=toc&amp;D=yrovft&amp;AN=00002030-000000000-00000</v>
      </c>
      <c r="N9" t="s">
        <v>778</v>
      </c>
      <c r="O9" t="s">
        <v>272</v>
      </c>
      <c r="P9">
        <v>1359948</v>
      </c>
      <c r="Q9" t="s">
        <v>935</v>
      </c>
      <c r="R9" t="s">
        <v>29</v>
      </c>
      <c r="S9" t="s">
        <v>720</v>
      </c>
      <c r="T9" t="b">
        <v>0</v>
      </c>
      <c r="U9" t="s">
        <v>671</v>
      </c>
      <c r="V9" t="b">
        <v>1</v>
      </c>
      <c r="W9" t="s">
        <v>575</v>
      </c>
    </row>
    <row r="10" spans="1:23" x14ac:dyDescent="0.35">
      <c r="A10" t="s">
        <v>498</v>
      </c>
      <c r="B10" t="s">
        <v>811</v>
      </c>
      <c r="C10" t="s">
        <v>671</v>
      </c>
      <c r="D10" t="s">
        <v>20</v>
      </c>
      <c r="E10" s="1">
        <v>44926</v>
      </c>
      <c r="F10">
        <v>115</v>
      </c>
      <c r="G10">
        <v>1</v>
      </c>
      <c r="H10">
        <v>123</v>
      </c>
      <c r="I10">
        <v>1</v>
      </c>
      <c r="J10" t="s">
        <v>889</v>
      </c>
      <c r="K10" t="s">
        <v>651</v>
      </c>
      <c r="L10" t="s">
        <v>871</v>
      </c>
      <c r="M10" s="2" t="str">
        <f>HYPERLINK("https://ovidsp.ovid.com/ovidweb.cgi?T=JS&amp;NEWS=n&amp;CSC=Y&amp;PAGE=toc&amp;D=yrovft&amp;AN=00000446-000000000-00000","https://ovidsp.ovid.com/ovidweb.cgi?T=JS&amp;NEWS=n&amp;CSC=Y&amp;PAGE=toc&amp;D=yrovft&amp;AN=00000446-000000000-00000")</f>
        <v>https://ovidsp.ovid.com/ovidweb.cgi?T=JS&amp;NEWS=n&amp;CSC=Y&amp;PAGE=toc&amp;D=yrovft&amp;AN=00000446-000000000-00000</v>
      </c>
      <c r="N10" t="s">
        <v>778</v>
      </c>
      <c r="O10" t="s">
        <v>272</v>
      </c>
      <c r="P10">
        <v>1359948</v>
      </c>
      <c r="Q10" t="s">
        <v>460</v>
      </c>
      <c r="R10" t="s">
        <v>29</v>
      </c>
      <c r="S10" t="s">
        <v>508</v>
      </c>
      <c r="T10" t="b">
        <v>0</v>
      </c>
      <c r="U10" t="s">
        <v>671</v>
      </c>
      <c r="V10" t="b">
        <v>1</v>
      </c>
      <c r="W10" t="s">
        <v>575</v>
      </c>
    </row>
    <row r="11" spans="1:23" x14ac:dyDescent="0.35">
      <c r="A11" t="s">
        <v>108</v>
      </c>
      <c r="B11" t="s">
        <v>345</v>
      </c>
      <c r="C11" t="s">
        <v>966</v>
      </c>
      <c r="D11" t="s">
        <v>20</v>
      </c>
      <c r="E11" s="1">
        <v>44926</v>
      </c>
      <c r="F11">
        <v>21</v>
      </c>
      <c r="G11">
        <v>1</v>
      </c>
      <c r="H11">
        <v>27</v>
      </c>
      <c r="I11">
        <v>6</v>
      </c>
      <c r="J11" t="s">
        <v>631</v>
      </c>
      <c r="K11" t="s">
        <v>860</v>
      </c>
      <c r="L11" t="s">
        <v>182</v>
      </c>
      <c r="M11" s="2" t="str">
        <f>HYPERLINK("https://ovidsp.ovid.com/ovidweb.cgi?T=JS&amp;NEWS=n&amp;CSC=Y&amp;PAGE=toc&amp;D=yrovft&amp;AN=01929425-000000000-00000","https://ovidsp.ovid.com/ovidweb.cgi?T=JS&amp;NEWS=n&amp;CSC=Y&amp;PAGE=toc&amp;D=yrovft&amp;AN=01929425-000000000-00000")</f>
        <v>https://ovidsp.ovid.com/ovidweb.cgi?T=JS&amp;NEWS=n&amp;CSC=Y&amp;PAGE=toc&amp;D=yrovft&amp;AN=01929425-000000000-00000</v>
      </c>
      <c r="N11" t="s">
        <v>778</v>
      </c>
      <c r="O11" t="s">
        <v>272</v>
      </c>
      <c r="P11">
        <v>1359948</v>
      </c>
      <c r="Q11" t="s">
        <v>281</v>
      </c>
      <c r="R11" t="s">
        <v>29</v>
      </c>
      <c r="S11" t="s">
        <v>891</v>
      </c>
      <c r="T11" t="b">
        <v>1</v>
      </c>
      <c r="U11" t="s">
        <v>413</v>
      </c>
      <c r="V11" t="b">
        <v>1</v>
      </c>
      <c r="W11" t="s">
        <v>575</v>
      </c>
    </row>
    <row r="12" spans="1:23" x14ac:dyDescent="0.35">
      <c r="A12" t="s">
        <v>177</v>
      </c>
      <c r="B12" t="s">
        <v>101</v>
      </c>
      <c r="C12" t="s">
        <v>671</v>
      </c>
      <c r="D12" t="s">
        <v>20</v>
      </c>
      <c r="E12" s="1">
        <v>44926</v>
      </c>
      <c r="F12">
        <v>29</v>
      </c>
      <c r="G12">
        <v>1</v>
      </c>
      <c r="H12">
        <v>36</v>
      </c>
      <c r="I12">
        <v>4</v>
      </c>
      <c r="J12" t="s">
        <v>155</v>
      </c>
      <c r="K12" t="s">
        <v>651</v>
      </c>
      <c r="L12" t="s">
        <v>266</v>
      </c>
      <c r="M12" s="2" t="str">
        <f>HYPERLINK("https://ovidsp.ovid.com/ovidweb.cgi?T=JS&amp;NEWS=n&amp;CSC=Y&amp;PAGE=toc&amp;D=yrovft&amp;AN=00002093-000000000-00000","https://ovidsp.ovid.com/ovidweb.cgi?T=JS&amp;NEWS=n&amp;CSC=Y&amp;PAGE=toc&amp;D=yrovft&amp;AN=00002093-000000000-00000")</f>
        <v>https://ovidsp.ovid.com/ovidweb.cgi?T=JS&amp;NEWS=n&amp;CSC=Y&amp;PAGE=toc&amp;D=yrovft&amp;AN=00002093-000000000-00000</v>
      </c>
      <c r="N12" t="s">
        <v>778</v>
      </c>
      <c r="O12" t="s">
        <v>272</v>
      </c>
      <c r="P12">
        <v>1359948</v>
      </c>
      <c r="Q12" t="s">
        <v>234</v>
      </c>
      <c r="R12" t="s">
        <v>29</v>
      </c>
      <c r="S12" t="s">
        <v>428</v>
      </c>
      <c r="T12" t="b">
        <v>1</v>
      </c>
      <c r="U12" t="s">
        <v>543</v>
      </c>
      <c r="V12" t="b">
        <v>1</v>
      </c>
      <c r="W12" t="s">
        <v>575</v>
      </c>
    </row>
    <row r="13" spans="1:23" x14ac:dyDescent="0.35">
      <c r="A13" t="s">
        <v>484</v>
      </c>
      <c r="B13" t="s">
        <v>380</v>
      </c>
      <c r="C13" t="s">
        <v>671</v>
      </c>
      <c r="D13" t="s">
        <v>20</v>
      </c>
      <c r="E13" s="1">
        <v>44926</v>
      </c>
      <c r="F13">
        <v>38</v>
      </c>
      <c r="G13">
        <v>1</v>
      </c>
      <c r="H13">
        <v>45</v>
      </c>
      <c r="I13">
        <v>12</v>
      </c>
      <c r="J13" t="s">
        <v>752</v>
      </c>
      <c r="K13" t="s">
        <v>516</v>
      </c>
      <c r="L13" t="s">
        <v>914</v>
      </c>
      <c r="M13" s="2" t="str">
        <f>HYPERLINK("https://ovidsp.ovid.com/ovidweb.cgi?T=JS&amp;NEWS=n&amp;CSC=Y&amp;PAGE=toc&amp;D=yrovft&amp;AN=00000421-000000000-00000","https://ovidsp.ovid.com/ovidweb.cgi?T=JS&amp;NEWS=n&amp;CSC=Y&amp;PAGE=toc&amp;D=yrovft&amp;AN=00000421-000000000-00000")</f>
        <v>https://ovidsp.ovid.com/ovidweb.cgi?T=JS&amp;NEWS=n&amp;CSC=Y&amp;PAGE=toc&amp;D=yrovft&amp;AN=00000421-000000000-00000</v>
      </c>
      <c r="N13" t="s">
        <v>778</v>
      </c>
      <c r="O13" t="s">
        <v>272</v>
      </c>
      <c r="P13">
        <v>1359948</v>
      </c>
      <c r="Q13" t="s">
        <v>744</v>
      </c>
      <c r="R13" t="s">
        <v>29</v>
      </c>
      <c r="S13" t="s">
        <v>832</v>
      </c>
      <c r="T13" t="b">
        <v>0</v>
      </c>
      <c r="U13" t="s">
        <v>671</v>
      </c>
      <c r="V13" t="b">
        <v>1</v>
      </c>
      <c r="W13" t="s">
        <v>575</v>
      </c>
    </row>
    <row r="14" spans="1:23" x14ac:dyDescent="0.35">
      <c r="A14" t="s">
        <v>306</v>
      </c>
      <c r="B14" t="s">
        <v>36</v>
      </c>
      <c r="C14" t="s">
        <v>963</v>
      </c>
      <c r="D14" t="s">
        <v>20</v>
      </c>
      <c r="E14" s="1">
        <v>44926</v>
      </c>
      <c r="F14">
        <v>36</v>
      </c>
      <c r="G14">
        <v>1</v>
      </c>
      <c r="H14">
        <v>43</v>
      </c>
      <c r="I14">
        <v>4</v>
      </c>
      <c r="J14" t="s">
        <v>248</v>
      </c>
      <c r="K14" t="s">
        <v>743</v>
      </c>
      <c r="L14" t="s">
        <v>64</v>
      </c>
      <c r="M14" s="2" t="str">
        <f>HYPERLINK("https://ovidsp.ovid.com/ovidweb.cgi?T=JS&amp;NEWS=n&amp;CSC=Y&amp;PAGE=toc&amp;D=yrovft&amp;AN=00000433-000000000-00000","https://ovidsp.ovid.com/ovidweb.cgi?T=JS&amp;NEWS=n&amp;CSC=Y&amp;PAGE=toc&amp;D=yrovft&amp;AN=00000433-000000000-00000")</f>
        <v>https://ovidsp.ovid.com/ovidweb.cgi?T=JS&amp;NEWS=n&amp;CSC=Y&amp;PAGE=toc&amp;D=yrovft&amp;AN=00000433-000000000-00000</v>
      </c>
      <c r="N14" t="s">
        <v>778</v>
      </c>
      <c r="O14" t="s">
        <v>272</v>
      </c>
      <c r="P14">
        <v>1359948</v>
      </c>
      <c r="Q14" t="s">
        <v>856</v>
      </c>
      <c r="R14" t="s">
        <v>29</v>
      </c>
      <c r="S14" t="s">
        <v>97</v>
      </c>
      <c r="T14" t="b">
        <v>1</v>
      </c>
      <c r="U14" t="s">
        <v>883</v>
      </c>
      <c r="V14" t="b">
        <v>1</v>
      </c>
      <c r="W14" t="s">
        <v>575</v>
      </c>
    </row>
    <row r="15" spans="1:23" x14ac:dyDescent="0.35">
      <c r="A15" t="s">
        <v>532</v>
      </c>
      <c r="B15" t="s">
        <v>513</v>
      </c>
      <c r="C15" t="s">
        <v>671</v>
      </c>
      <c r="D15" t="s">
        <v>20</v>
      </c>
      <c r="E15" s="1">
        <v>44926</v>
      </c>
      <c r="F15">
        <v>22</v>
      </c>
      <c r="G15">
        <v>1</v>
      </c>
      <c r="H15">
        <v>29</v>
      </c>
      <c r="I15">
        <v>6</v>
      </c>
      <c r="J15" t="s">
        <v>915</v>
      </c>
      <c r="K15" t="s">
        <v>651</v>
      </c>
      <c r="L15" t="s">
        <v>182</v>
      </c>
      <c r="M15" s="2" t="str">
        <f>HYPERLINK("https://ovidsp.ovid.com/ovidweb.cgi?T=JS&amp;NEWS=n&amp;CSC=Y&amp;PAGE=toc&amp;D=yrovft&amp;AN=00045391-000000000-00000","https://ovidsp.ovid.com/ovidweb.cgi?T=JS&amp;NEWS=n&amp;CSC=Y&amp;PAGE=toc&amp;D=yrovft&amp;AN=00045391-000000000-00000")</f>
        <v>https://ovidsp.ovid.com/ovidweb.cgi?T=JS&amp;NEWS=n&amp;CSC=Y&amp;PAGE=toc&amp;D=yrovft&amp;AN=00045391-000000000-00000</v>
      </c>
      <c r="N15" t="s">
        <v>778</v>
      </c>
      <c r="O15" t="s">
        <v>272</v>
      </c>
      <c r="P15">
        <v>1359948</v>
      </c>
      <c r="Q15" t="s">
        <v>58</v>
      </c>
      <c r="R15" t="s">
        <v>29</v>
      </c>
      <c r="S15" t="s">
        <v>697</v>
      </c>
      <c r="T15" t="b">
        <v>1</v>
      </c>
      <c r="U15" t="s">
        <v>338</v>
      </c>
      <c r="V15" t="b">
        <v>1</v>
      </c>
      <c r="W15" t="s">
        <v>575</v>
      </c>
    </row>
    <row r="16" spans="1:23" x14ac:dyDescent="0.35">
      <c r="A16" t="s">
        <v>212</v>
      </c>
      <c r="B16" t="s">
        <v>322</v>
      </c>
      <c r="C16" t="s">
        <v>645</v>
      </c>
      <c r="D16" t="s">
        <v>20</v>
      </c>
      <c r="E16" s="1">
        <v>44926</v>
      </c>
      <c r="F16">
        <v>74</v>
      </c>
      <c r="G16">
        <v>1</v>
      </c>
      <c r="H16">
        <v>90</v>
      </c>
      <c r="I16">
        <v>1</v>
      </c>
      <c r="J16" t="s">
        <v>889</v>
      </c>
      <c r="K16" t="s">
        <v>651</v>
      </c>
      <c r="L16" t="s">
        <v>871</v>
      </c>
      <c r="M16" s="2" t="str">
        <f>HYPERLINK("https://ovidsp.ovid.com/ovidweb.cgi?T=JS&amp;NEWS=n&amp;CSC=Y&amp;PAGE=toc&amp;D=yrovft&amp;AN=00000637-000000000-00000","https://ovidsp.ovid.com/ovidweb.cgi?T=JS&amp;NEWS=n&amp;CSC=Y&amp;PAGE=toc&amp;D=yrovft&amp;AN=00000637-000000000-00000")</f>
        <v>https://ovidsp.ovid.com/ovidweb.cgi?T=JS&amp;NEWS=n&amp;CSC=Y&amp;PAGE=toc&amp;D=yrovft&amp;AN=00000637-000000000-00000</v>
      </c>
      <c r="N16" t="s">
        <v>778</v>
      </c>
      <c r="O16" t="s">
        <v>272</v>
      </c>
      <c r="P16">
        <v>1359948</v>
      </c>
      <c r="Q16" t="s">
        <v>366</v>
      </c>
      <c r="R16" t="s">
        <v>29</v>
      </c>
      <c r="S16" t="s">
        <v>429</v>
      </c>
      <c r="T16" t="b">
        <v>1</v>
      </c>
      <c r="U16" t="s">
        <v>16</v>
      </c>
      <c r="V16" t="b">
        <v>1</v>
      </c>
      <c r="W16" t="s">
        <v>575</v>
      </c>
    </row>
    <row r="17" spans="1:23" x14ac:dyDescent="0.35">
      <c r="A17" t="s">
        <v>463</v>
      </c>
      <c r="B17" t="s">
        <v>249</v>
      </c>
      <c r="C17" t="s">
        <v>671</v>
      </c>
      <c r="D17" t="s">
        <v>20</v>
      </c>
      <c r="E17" s="1">
        <v>44926</v>
      </c>
      <c r="F17">
        <v>26</v>
      </c>
      <c r="G17">
        <v>1</v>
      </c>
      <c r="H17">
        <v>34</v>
      </c>
      <c r="I17">
        <v>1</v>
      </c>
      <c r="J17" t="s">
        <v>824</v>
      </c>
      <c r="K17" t="s">
        <v>651</v>
      </c>
      <c r="L17" t="s">
        <v>269</v>
      </c>
      <c r="M17" s="2" t="str">
        <f>HYPERLINK("https://ovidsp.ovid.com/ovidweb.cgi?T=JS&amp;NEWS=n&amp;CSC=Y&amp;PAGE=toc&amp;D=yrovft&amp;AN=00001813-000000000-00000","https://ovidsp.ovid.com/ovidweb.cgi?T=JS&amp;NEWS=n&amp;CSC=Y&amp;PAGE=toc&amp;D=yrovft&amp;AN=00001813-000000000-00000")</f>
        <v>https://ovidsp.ovid.com/ovidweb.cgi?T=JS&amp;NEWS=n&amp;CSC=Y&amp;PAGE=toc&amp;D=yrovft&amp;AN=00001813-000000000-00000</v>
      </c>
      <c r="N17" t="s">
        <v>778</v>
      </c>
      <c r="O17" t="s">
        <v>272</v>
      </c>
      <c r="P17">
        <v>1359948</v>
      </c>
      <c r="Q17" t="s">
        <v>178</v>
      </c>
      <c r="R17" t="s">
        <v>29</v>
      </c>
      <c r="S17" t="s">
        <v>1008</v>
      </c>
      <c r="T17" t="b">
        <v>1</v>
      </c>
      <c r="U17" t="s">
        <v>910</v>
      </c>
      <c r="V17" t="b">
        <v>1</v>
      </c>
      <c r="W17" t="s">
        <v>575</v>
      </c>
    </row>
    <row r="18" spans="1:23" x14ac:dyDescent="0.35">
      <c r="A18" t="s">
        <v>268</v>
      </c>
      <c r="B18" t="s">
        <v>475</v>
      </c>
      <c r="C18" t="s">
        <v>671</v>
      </c>
      <c r="D18" t="s">
        <v>20</v>
      </c>
      <c r="E18" s="1">
        <v>44926</v>
      </c>
      <c r="F18">
        <v>23</v>
      </c>
      <c r="G18">
        <v>1</v>
      </c>
      <c r="H18">
        <v>31</v>
      </c>
      <c r="I18">
        <v>1</v>
      </c>
      <c r="J18" t="s">
        <v>789</v>
      </c>
      <c r="K18" t="s">
        <v>651</v>
      </c>
      <c r="L18" t="s">
        <v>72</v>
      </c>
      <c r="M18" s="2" t="str">
        <f>HYPERLINK("https://ovidsp.ovid.com/ovidweb.cgi?T=JS&amp;NEWS=n&amp;CSC=Y&amp;PAGE=toc&amp;D=yrovft&amp;AN=00129039-000000000-00000","https://ovidsp.ovid.com/ovidweb.cgi?T=JS&amp;NEWS=n&amp;CSC=Y&amp;PAGE=toc&amp;D=yrovft&amp;AN=00129039-000000000-00000")</f>
        <v>https://ovidsp.ovid.com/ovidweb.cgi?T=JS&amp;NEWS=n&amp;CSC=Y&amp;PAGE=toc&amp;D=yrovft&amp;AN=00129039-000000000-00000</v>
      </c>
      <c r="N18" t="s">
        <v>778</v>
      </c>
      <c r="O18" t="s">
        <v>272</v>
      </c>
      <c r="P18">
        <v>1359948</v>
      </c>
      <c r="Q18" t="s">
        <v>262</v>
      </c>
      <c r="R18" t="s">
        <v>29</v>
      </c>
      <c r="S18" t="s">
        <v>904</v>
      </c>
      <c r="T18" t="b">
        <v>0</v>
      </c>
      <c r="U18" t="s">
        <v>671</v>
      </c>
      <c r="V18" t="b">
        <v>1</v>
      </c>
      <c r="W18" t="s">
        <v>575</v>
      </c>
    </row>
    <row r="19" spans="1:23" x14ac:dyDescent="0.35">
      <c r="A19" t="s">
        <v>328</v>
      </c>
      <c r="B19" t="s">
        <v>500</v>
      </c>
      <c r="C19" t="s">
        <v>671</v>
      </c>
      <c r="D19" t="s">
        <v>20</v>
      </c>
      <c r="E19" s="1">
        <v>44926</v>
      </c>
      <c r="F19">
        <v>26</v>
      </c>
      <c r="G19" t="s">
        <v>922</v>
      </c>
      <c r="H19">
        <v>33</v>
      </c>
      <c r="I19">
        <v>8</v>
      </c>
      <c r="J19" t="s">
        <v>509</v>
      </c>
      <c r="K19" t="s">
        <v>516</v>
      </c>
      <c r="L19" t="s">
        <v>923</v>
      </c>
      <c r="M19" s="2" t="str">
        <f>HYPERLINK("https://ovidsp.ovid.com/ovidweb.cgi?T=JS&amp;NEWS=n&amp;CSC=Y&amp;PAGE=toc&amp;D=yrovft&amp;AN=00008877-000000000-00000","https://ovidsp.ovid.com/ovidweb.cgi?T=JS&amp;NEWS=n&amp;CSC=Y&amp;PAGE=toc&amp;D=yrovft&amp;AN=00008877-000000000-00000")</f>
        <v>https://ovidsp.ovid.com/ovidweb.cgi?T=JS&amp;NEWS=n&amp;CSC=Y&amp;PAGE=toc&amp;D=yrovft&amp;AN=00008877-000000000-00000</v>
      </c>
      <c r="N19" t="s">
        <v>778</v>
      </c>
      <c r="O19" t="s">
        <v>272</v>
      </c>
      <c r="P19">
        <v>1359948</v>
      </c>
      <c r="Q19" t="s">
        <v>412</v>
      </c>
      <c r="R19" t="s">
        <v>29</v>
      </c>
      <c r="S19" t="s">
        <v>434</v>
      </c>
      <c r="T19" t="b">
        <v>0</v>
      </c>
      <c r="U19" t="s">
        <v>671</v>
      </c>
      <c r="V19" t="b">
        <v>1</v>
      </c>
      <c r="W19" t="s">
        <v>575</v>
      </c>
    </row>
    <row r="20" spans="1:23" x14ac:dyDescent="0.35">
      <c r="A20" t="s">
        <v>737</v>
      </c>
      <c r="B20" t="s">
        <v>204</v>
      </c>
      <c r="C20" t="s">
        <v>671</v>
      </c>
      <c r="D20" t="s">
        <v>20</v>
      </c>
      <c r="E20" s="1">
        <v>44926</v>
      </c>
      <c r="F20">
        <v>45</v>
      </c>
      <c r="G20">
        <v>1</v>
      </c>
      <c r="H20">
        <v>53</v>
      </c>
      <c r="I20">
        <v>1</v>
      </c>
      <c r="J20" t="s">
        <v>223</v>
      </c>
      <c r="K20" t="s">
        <v>361</v>
      </c>
      <c r="L20" t="s">
        <v>219</v>
      </c>
      <c r="M20" s="2" t="str">
        <f>HYPERLINK("https://ovidsp.ovid.com/ovidweb.cgi?T=JS&amp;NEWS=n&amp;CSC=Y&amp;PAGE=toc&amp;D=yrovft&amp;AN=00149078-000000000-00000","https://ovidsp.ovid.com/ovidweb.cgi?T=JS&amp;NEWS=n&amp;CSC=Y&amp;PAGE=toc&amp;D=yrovft&amp;AN=00149078-000000000-00000")</f>
        <v>https://ovidsp.ovid.com/ovidweb.cgi?T=JS&amp;NEWS=n&amp;CSC=Y&amp;PAGE=toc&amp;D=yrovft&amp;AN=00149078-000000000-00000</v>
      </c>
      <c r="N20" t="s">
        <v>778</v>
      </c>
      <c r="O20" t="s">
        <v>272</v>
      </c>
      <c r="P20">
        <v>1359948</v>
      </c>
      <c r="Q20" t="s">
        <v>430</v>
      </c>
      <c r="R20" t="s">
        <v>29</v>
      </c>
      <c r="S20" t="s">
        <v>1010</v>
      </c>
      <c r="T20" t="b">
        <v>0</v>
      </c>
      <c r="U20" t="s">
        <v>671</v>
      </c>
      <c r="V20" t="b">
        <v>1</v>
      </c>
      <c r="W20" t="s">
        <v>575</v>
      </c>
    </row>
    <row r="21" spans="1:23" x14ac:dyDescent="0.35">
      <c r="A21" t="s">
        <v>951</v>
      </c>
      <c r="B21" t="s">
        <v>700</v>
      </c>
      <c r="C21" t="s">
        <v>356</v>
      </c>
      <c r="D21" t="s">
        <v>20</v>
      </c>
      <c r="E21" s="1">
        <v>44926</v>
      </c>
      <c r="F21">
        <v>26</v>
      </c>
      <c r="G21">
        <v>1</v>
      </c>
      <c r="H21">
        <v>33</v>
      </c>
      <c r="I21">
        <v>8</v>
      </c>
      <c r="J21" t="s">
        <v>404</v>
      </c>
      <c r="K21" t="s">
        <v>651</v>
      </c>
      <c r="L21" t="s">
        <v>64</v>
      </c>
      <c r="M21" s="2" t="str">
        <f>HYPERLINK("https://ovidsp.ovid.com/ovidweb.cgi?T=JS&amp;NEWS=n&amp;CSC=Y&amp;PAGE=toc&amp;D=yrovft&amp;AN=00001721-000000000-00000","https://ovidsp.ovid.com/ovidweb.cgi?T=JS&amp;NEWS=n&amp;CSC=Y&amp;PAGE=toc&amp;D=yrovft&amp;AN=00001721-000000000-00000")</f>
        <v>https://ovidsp.ovid.com/ovidweb.cgi?T=JS&amp;NEWS=n&amp;CSC=Y&amp;PAGE=toc&amp;D=yrovft&amp;AN=00001721-000000000-00000</v>
      </c>
      <c r="N21" t="s">
        <v>778</v>
      </c>
      <c r="O21" t="s">
        <v>272</v>
      </c>
      <c r="P21">
        <v>1359948</v>
      </c>
      <c r="Q21" t="s">
        <v>54</v>
      </c>
      <c r="R21" t="s">
        <v>29</v>
      </c>
      <c r="S21" t="s">
        <v>784</v>
      </c>
      <c r="T21" t="b">
        <v>1</v>
      </c>
      <c r="U21" t="s">
        <v>208</v>
      </c>
      <c r="V21" t="b">
        <v>1</v>
      </c>
      <c r="W21" t="s">
        <v>575</v>
      </c>
    </row>
    <row r="22" spans="1:23" x14ac:dyDescent="0.35">
      <c r="A22" t="s">
        <v>738</v>
      </c>
      <c r="B22" t="s">
        <v>680</v>
      </c>
      <c r="C22" t="s">
        <v>671</v>
      </c>
      <c r="D22" t="s">
        <v>20</v>
      </c>
      <c r="E22" s="1">
        <v>44926</v>
      </c>
      <c r="F22">
        <v>20</v>
      </c>
      <c r="G22">
        <v>1</v>
      </c>
      <c r="H22">
        <v>27</v>
      </c>
      <c r="I22" t="s">
        <v>320</v>
      </c>
      <c r="J22" t="s">
        <v>214</v>
      </c>
      <c r="K22" t="s">
        <v>516</v>
      </c>
      <c r="L22" t="s">
        <v>469</v>
      </c>
      <c r="M22" s="2" t="str">
        <f>HYPERLINK("https://ovidsp.ovid.com/ovidweb.cgi?T=JS&amp;NEWS=n&amp;CSC=Y&amp;PAGE=toc&amp;D=yrovft&amp;AN=00126097-000000000-00000","https://ovidsp.ovid.com/ovidweb.cgi?T=JS&amp;NEWS=n&amp;CSC=Y&amp;PAGE=toc&amp;D=yrovft&amp;AN=00126097-000000000-00000")</f>
        <v>https://ovidsp.ovid.com/ovidweb.cgi?T=JS&amp;NEWS=n&amp;CSC=Y&amp;PAGE=toc&amp;D=yrovft&amp;AN=00126097-000000000-00000</v>
      </c>
      <c r="N22" t="s">
        <v>778</v>
      </c>
      <c r="O22" t="s">
        <v>272</v>
      </c>
      <c r="P22">
        <v>1359948</v>
      </c>
      <c r="Q22" t="s">
        <v>976</v>
      </c>
      <c r="R22" t="s">
        <v>29</v>
      </c>
      <c r="S22" t="s">
        <v>314</v>
      </c>
      <c r="T22" t="b">
        <v>0</v>
      </c>
      <c r="U22" t="s">
        <v>671</v>
      </c>
      <c r="V22" t="b">
        <v>1</v>
      </c>
      <c r="W22" t="s">
        <v>575</v>
      </c>
    </row>
    <row r="23" spans="1:23" x14ac:dyDescent="0.35">
      <c r="A23" t="s">
        <v>464</v>
      </c>
      <c r="B23" t="s">
        <v>549</v>
      </c>
      <c r="C23" t="s">
        <v>890</v>
      </c>
      <c r="D23" t="s">
        <v>20</v>
      </c>
      <c r="E23" s="1">
        <v>44926</v>
      </c>
      <c r="F23">
        <v>38</v>
      </c>
      <c r="G23">
        <v>1</v>
      </c>
      <c r="H23">
        <v>46</v>
      </c>
      <c r="I23">
        <v>1</v>
      </c>
      <c r="J23" t="s">
        <v>889</v>
      </c>
      <c r="K23" t="s">
        <v>651</v>
      </c>
      <c r="L23" t="s">
        <v>871</v>
      </c>
      <c r="M23" s="2" t="str">
        <f>HYPERLINK("https://ovidsp.ovid.com/ovidweb.cgi?T=JS&amp;NEWS=n&amp;CSC=Y&amp;PAGE=toc&amp;D=yrovft&amp;AN=00002820-000000000-00000","https://ovidsp.ovid.com/ovidweb.cgi?T=JS&amp;NEWS=n&amp;CSC=Y&amp;PAGE=toc&amp;D=yrovft&amp;AN=00002820-000000000-00000")</f>
        <v>https://ovidsp.ovid.com/ovidweb.cgi?T=JS&amp;NEWS=n&amp;CSC=Y&amp;PAGE=toc&amp;D=yrovft&amp;AN=00002820-000000000-00000</v>
      </c>
      <c r="N23" t="s">
        <v>778</v>
      </c>
      <c r="O23" t="s">
        <v>272</v>
      </c>
      <c r="P23">
        <v>1359948</v>
      </c>
      <c r="Q23" t="s">
        <v>173</v>
      </c>
      <c r="R23" t="s">
        <v>29</v>
      </c>
      <c r="S23" t="s">
        <v>417</v>
      </c>
      <c r="T23" t="b">
        <v>1</v>
      </c>
      <c r="U23" t="s">
        <v>906</v>
      </c>
      <c r="V23" t="b">
        <v>1</v>
      </c>
      <c r="W23" t="s">
        <v>575</v>
      </c>
    </row>
    <row r="24" spans="1:23" x14ac:dyDescent="0.35">
      <c r="A24" t="s">
        <v>794</v>
      </c>
      <c r="B24" t="s">
        <v>681</v>
      </c>
      <c r="C24" t="s">
        <v>671</v>
      </c>
      <c r="D24" t="s">
        <v>20</v>
      </c>
      <c r="E24" s="1">
        <v>44926</v>
      </c>
      <c r="F24">
        <v>23</v>
      </c>
      <c r="G24">
        <v>1</v>
      </c>
      <c r="H24">
        <v>31</v>
      </c>
      <c r="I24">
        <v>1</v>
      </c>
      <c r="J24" t="s">
        <v>894</v>
      </c>
      <c r="K24" t="s">
        <v>651</v>
      </c>
      <c r="L24" t="s">
        <v>886</v>
      </c>
      <c r="M24" s="2" t="str">
        <f>HYPERLINK("https://ovidsp.ovid.com/ovidweb.cgi?T=JS&amp;NEWS=n&amp;CSC=Y&amp;PAGE=toc&amp;D=yrovft&amp;AN=00045415-000000000-00000","https://ovidsp.ovid.com/ovidweb.cgi?T=JS&amp;NEWS=n&amp;CSC=Y&amp;PAGE=toc&amp;D=yrovft&amp;AN=00045415-000000000-00000")</f>
        <v>https://ovidsp.ovid.com/ovidweb.cgi?T=JS&amp;NEWS=n&amp;CSC=Y&amp;PAGE=toc&amp;D=yrovft&amp;AN=00045415-000000000-00000</v>
      </c>
      <c r="N24" t="s">
        <v>778</v>
      </c>
      <c r="O24" t="s">
        <v>272</v>
      </c>
      <c r="P24">
        <v>1359948</v>
      </c>
      <c r="Q24" t="s">
        <v>608</v>
      </c>
      <c r="R24" t="s">
        <v>29</v>
      </c>
      <c r="S24" t="s">
        <v>360</v>
      </c>
      <c r="T24" t="b">
        <v>1</v>
      </c>
      <c r="U24" t="s">
        <v>128</v>
      </c>
      <c r="V24" t="b">
        <v>1</v>
      </c>
      <c r="W24" t="s">
        <v>575</v>
      </c>
    </row>
    <row r="25" spans="1:23" x14ac:dyDescent="0.35">
      <c r="A25" t="s">
        <v>905</v>
      </c>
      <c r="B25" t="s">
        <v>671</v>
      </c>
      <c r="C25" t="s">
        <v>546</v>
      </c>
      <c r="D25" t="s">
        <v>20</v>
      </c>
      <c r="E25" s="1">
        <v>44926</v>
      </c>
      <c r="F25">
        <v>33</v>
      </c>
      <c r="G25">
        <v>1</v>
      </c>
      <c r="H25">
        <v>40</v>
      </c>
      <c r="I25">
        <v>12</v>
      </c>
      <c r="J25" t="s">
        <v>404</v>
      </c>
      <c r="K25" t="s">
        <v>651</v>
      </c>
      <c r="L25" t="s">
        <v>64</v>
      </c>
      <c r="M25" s="2" t="str">
        <f>HYPERLINK("https://ovidsp.ovid.com/ovidweb.cgi?T=JS&amp;NEWS=n&amp;CSC=Y&amp;PAGE=toc&amp;D=yrovft&amp;AN=00024665-000000000-00000","https://ovidsp.ovid.com/ovidweb.cgi?T=JS&amp;NEWS=n&amp;CSC=Y&amp;PAGE=toc&amp;D=yrovft&amp;AN=00024665-000000000-00000")</f>
        <v>https://ovidsp.ovid.com/ovidweb.cgi?T=JS&amp;NEWS=n&amp;CSC=Y&amp;PAGE=toc&amp;D=yrovft&amp;AN=00024665-000000000-00000</v>
      </c>
      <c r="N25" t="s">
        <v>778</v>
      </c>
      <c r="O25" t="s">
        <v>272</v>
      </c>
      <c r="P25">
        <v>1359948</v>
      </c>
      <c r="Q25" t="s">
        <v>376</v>
      </c>
      <c r="R25" t="s">
        <v>29</v>
      </c>
      <c r="S25" t="s">
        <v>520</v>
      </c>
      <c r="T25" t="b">
        <v>1</v>
      </c>
      <c r="U25" t="s">
        <v>569</v>
      </c>
      <c r="V25" t="b">
        <v>1</v>
      </c>
      <c r="W25" t="s">
        <v>575</v>
      </c>
    </row>
    <row r="26" spans="1:23" x14ac:dyDescent="0.35">
      <c r="A26" t="s">
        <v>777</v>
      </c>
      <c r="B26" t="s">
        <v>583</v>
      </c>
      <c r="C26" t="s">
        <v>671</v>
      </c>
      <c r="D26" t="s">
        <v>20</v>
      </c>
      <c r="E26" s="1">
        <v>44926</v>
      </c>
      <c r="F26">
        <v>24</v>
      </c>
      <c r="G26">
        <v>1</v>
      </c>
      <c r="H26">
        <v>32</v>
      </c>
      <c r="I26">
        <v>1</v>
      </c>
      <c r="J26" t="s">
        <v>424</v>
      </c>
      <c r="K26" t="s">
        <v>651</v>
      </c>
      <c r="L26" t="s">
        <v>206</v>
      </c>
      <c r="M26" s="2" t="str">
        <f>HYPERLINK("https://ovidsp.ovid.com/ovidweb.cgi?T=JS&amp;NEWS=n&amp;CSC=Y&amp;PAGE=toc&amp;D=yrovft&amp;AN=00019605-000000000-00000","https://ovidsp.ovid.com/ovidweb.cgi?T=JS&amp;NEWS=n&amp;CSC=Y&amp;PAGE=toc&amp;D=yrovft&amp;AN=00019605-000000000-00000")</f>
        <v>https://ovidsp.ovid.com/ovidweb.cgi?T=JS&amp;NEWS=n&amp;CSC=Y&amp;PAGE=toc&amp;D=yrovft&amp;AN=00019605-000000000-00000</v>
      </c>
      <c r="N26" t="s">
        <v>778</v>
      </c>
      <c r="O26" t="s">
        <v>272</v>
      </c>
      <c r="P26">
        <v>1359948</v>
      </c>
      <c r="Q26" t="s">
        <v>247</v>
      </c>
      <c r="R26" t="s">
        <v>29</v>
      </c>
      <c r="S26" t="s">
        <v>845</v>
      </c>
      <c r="T26" t="b">
        <v>0</v>
      </c>
      <c r="U26" t="s">
        <v>671</v>
      </c>
      <c r="V26" t="b">
        <v>1</v>
      </c>
      <c r="W26" t="s">
        <v>575</v>
      </c>
    </row>
    <row r="27" spans="1:23" x14ac:dyDescent="0.35">
      <c r="A27" t="s">
        <v>227</v>
      </c>
      <c r="B27" t="s">
        <v>317</v>
      </c>
      <c r="C27" t="s">
        <v>671</v>
      </c>
      <c r="D27" t="s">
        <v>20</v>
      </c>
      <c r="E27" s="1">
        <v>44926</v>
      </c>
      <c r="F27">
        <v>25</v>
      </c>
      <c r="G27">
        <v>1</v>
      </c>
      <c r="H27">
        <v>32</v>
      </c>
      <c r="I27">
        <v>6</v>
      </c>
      <c r="J27" t="s">
        <v>915</v>
      </c>
      <c r="K27" t="s">
        <v>651</v>
      </c>
      <c r="L27" t="s">
        <v>182</v>
      </c>
      <c r="M27" s="2" t="str">
        <f>HYPERLINK("https://ovidsp.ovid.com/ovidweb.cgi?T=JS&amp;NEWS=n&amp;CSC=Y&amp;PAGE=toc&amp;D=yrovft&amp;AN=00042752-000000000-00000","https://ovidsp.ovid.com/ovidweb.cgi?T=JS&amp;NEWS=n&amp;CSC=Y&amp;PAGE=toc&amp;D=yrovft&amp;AN=00042752-000000000-00000")</f>
        <v>https://ovidsp.ovid.com/ovidweb.cgi?T=JS&amp;NEWS=n&amp;CSC=Y&amp;PAGE=toc&amp;D=yrovft&amp;AN=00042752-000000000-00000</v>
      </c>
      <c r="N27" t="s">
        <v>778</v>
      </c>
      <c r="O27" t="s">
        <v>272</v>
      </c>
      <c r="P27">
        <v>1359948</v>
      </c>
      <c r="Q27" t="s">
        <v>550</v>
      </c>
      <c r="R27" t="s">
        <v>29</v>
      </c>
      <c r="S27" t="s">
        <v>589</v>
      </c>
      <c r="T27" t="b">
        <v>0</v>
      </c>
      <c r="U27" t="s">
        <v>671</v>
      </c>
      <c r="V27" t="b">
        <v>1</v>
      </c>
      <c r="W27" t="s">
        <v>575</v>
      </c>
    </row>
    <row r="28" spans="1:23" x14ac:dyDescent="0.35">
      <c r="A28" t="s">
        <v>929</v>
      </c>
      <c r="B28" t="s">
        <v>270</v>
      </c>
      <c r="C28" t="s">
        <v>812</v>
      </c>
      <c r="D28" t="s">
        <v>20</v>
      </c>
      <c r="E28" s="1">
        <v>44926</v>
      </c>
      <c r="F28">
        <v>38</v>
      </c>
      <c r="G28">
        <v>1</v>
      </c>
      <c r="H28">
        <v>45</v>
      </c>
      <c r="I28">
        <v>6</v>
      </c>
      <c r="J28" t="s">
        <v>915</v>
      </c>
      <c r="K28" t="s">
        <v>651</v>
      </c>
      <c r="L28" t="s">
        <v>182</v>
      </c>
      <c r="M28" s="2" t="str">
        <f>HYPERLINK("https://ovidsp.ovid.com/ovidweb.cgi?T=JS&amp;NEWS=n&amp;CSC=Y&amp;PAGE=toc&amp;D=yrovft&amp;AN=00002826-000000000-00000","https://ovidsp.ovid.com/ovidweb.cgi?T=JS&amp;NEWS=n&amp;CSC=Y&amp;PAGE=toc&amp;D=yrovft&amp;AN=00002826-000000000-00000")</f>
        <v>https://ovidsp.ovid.com/ovidweb.cgi?T=JS&amp;NEWS=n&amp;CSC=Y&amp;PAGE=toc&amp;D=yrovft&amp;AN=00002826-000000000-00000</v>
      </c>
      <c r="N28" t="s">
        <v>778</v>
      </c>
      <c r="O28" t="s">
        <v>272</v>
      </c>
      <c r="P28">
        <v>1359948</v>
      </c>
      <c r="Q28" t="s">
        <v>276</v>
      </c>
      <c r="R28" t="s">
        <v>29</v>
      </c>
      <c r="S28" t="s">
        <v>861</v>
      </c>
      <c r="T28" t="b">
        <v>0</v>
      </c>
      <c r="U28" t="s">
        <v>671</v>
      </c>
      <c r="V28" t="b">
        <v>1</v>
      </c>
      <c r="W28" t="s">
        <v>575</v>
      </c>
    </row>
    <row r="29" spans="1:23" x14ac:dyDescent="0.35">
      <c r="A29" t="s">
        <v>753</v>
      </c>
      <c r="B29" t="s">
        <v>1025</v>
      </c>
      <c r="C29" t="s">
        <v>385</v>
      </c>
      <c r="D29" t="s">
        <v>20</v>
      </c>
      <c r="E29" s="1">
        <v>44926</v>
      </c>
      <c r="F29">
        <v>40</v>
      </c>
      <c r="G29">
        <v>1</v>
      </c>
      <c r="H29">
        <v>48</v>
      </c>
      <c r="I29">
        <v>1</v>
      </c>
      <c r="J29" t="s">
        <v>889</v>
      </c>
      <c r="K29" t="s">
        <v>651</v>
      </c>
      <c r="L29" t="s">
        <v>871</v>
      </c>
      <c r="M29" s="2" t="str">
        <f>HYPERLINK("https://ovidsp.ovid.com/ovidweb.cgi?T=JS&amp;NEWS=n&amp;CSC=Y&amp;PAGE=toc&amp;D=yrovft&amp;AN=00003072-000000000-00000","https://ovidsp.ovid.com/ovidweb.cgi?T=JS&amp;NEWS=n&amp;CSC=Y&amp;PAGE=toc&amp;D=yrovft&amp;AN=00003072-000000000-00000")</f>
        <v>https://ovidsp.ovid.com/ovidweb.cgi?T=JS&amp;NEWS=n&amp;CSC=Y&amp;PAGE=toc&amp;D=yrovft&amp;AN=00003072-000000000-00000</v>
      </c>
      <c r="N29" t="s">
        <v>778</v>
      </c>
      <c r="O29" t="s">
        <v>272</v>
      </c>
      <c r="P29">
        <v>1359948</v>
      </c>
      <c r="Q29" t="s">
        <v>1003</v>
      </c>
      <c r="R29" t="s">
        <v>29</v>
      </c>
      <c r="S29" t="s">
        <v>290</v>
      </c>
      <c r="T29" t="b">
        <v>1</v>
      </c>
      <c r="U29" t="s">
        <v>310</v>
      </c>
      <c r="V29" t="b">
        <v>1</v>
      </c>
      <c r="W29" t="s">
        <v>575</v>
      </c>
    </row>
    <row r="30" spans="1:23" x14ac:dyDescent="0.35">
      <c r="A30" t="s">
        <v>363</v>
      </c>
      <c r="B30" t="s">
        <v>96</v>
      </c>
      <c r="C30" t="s">
        <v>1021</v>
      </c>
      <c r="D30" t="s">
        <v>20</v>
      </c>
      <c r="E30" s="1">
        <v>44926</v>
      </c>
      <c r="F30">
        <v>8</v>
      </c>
      <c r="G30">
        <v>1</v>
      </c>
      <c r="H30">
        <v>27</v>
      </c>
      <c r="I30">
        <v>6</v>
      </c>
      <c r="J30" t="s">
        <v>350</v>
      </c>
      <c r="K30" t="s">
        <v>791</v>
      </c>
      <c r="L30" t="s">
        <v>323</v>
      </c>
      <c r="M30" s="2" t="str">
        <f>HYPERLINK("https://ovidsp.ovid.com/ovidweb.cgi?T=JS&amp;NEWS=n&amp;CSC=Y&amp;PAGE=toc&amp;D=yrovft&amp;AN=00045413-000000000-00000","https://ovidsp.ovid.com/ovidweb.cgi?T=JS&amp;NEWS=n&amp;CSC=Y&amp;PAGE=toc&amp;D=yrovft&amp;AN=00045413-000000000-00000")</f>
        <v>https://ovidsp.ovid.com/ovidweb.cgi?T=JS&amp;NEWS=n&amp;CSC=Y&amp;PAGE=toc&amp;D=yrovft&amp;AN=00045413-000000000-00000</v>
      </c>
      <c r="N30" t="s">
        <v>778</v>
      </c>
      <c r="O30" t="s">
        <v>272</v>
      </c>
      <c r="P30">
        <v>1359948</v>
      </c>
      <c r="Q30" t="s">
        <v>693</v>
      </c>
      <c r="R30" t="s">
        <v>29</v>
      </c>
      <c r="S30" t="s">
        <v>715</v>
      </c>
      <c r="T30" t="b">
        <v>0</v>
      </c>
      <c r="U30" t="s">
        <v>671</v>
      </c>
      <c r="V30" t="b">
        <v>1</v>
      </c>
      <c r="W30" t="s">
        <v>575</v>
      </c>
    </row>
    <row r="31" spans="1:23" x14ac:dyDescent="0.35">
      <c r="A31" t="s">
        <v>842</v>
      </c>
      <c r="B31" t="s">
        <v>579</v>
      </c>
      <c r="C31" t="s">
        <v>671</v>
      </c>
      <c r="D31" t="s">
        <v>20</v>
      </c>
      <c r="E31" s="1">
        <v>44926</v>
      </c>
      <c r="F31">
        <v>29</v>
      </c>
      <c r="G31">
        <v>1</v>
      </c>
      <c r="H31">
        <v>35</v>
      </c>
      <c r="I31">
        <v>10</v>
      </c>
      <c r="J31" t="s">
        <v>647</v>
      </c>
      <c r="K31" t="s">
        <v>370</v>
      </c>
      <c r="L31" t="s">
        <v>242</v>
      </c>
      <c r="M31" s="2" t="str">
        <f>HYPERLINK("https://ovidsp.ovid.com/ovidweb.cgi?T=JS&amp;NEWS=n&amp;CSC=Y&amp;PAGE=toc&amp;D=yrovft&amp;AN=01933606-000000000-00000","https://ovidsp.ovid.com/ovidweb.cgi?T=JS&amp;NEWS=n&amp;CSC=Y&amp;PAGE=toc&amp;D=yrovft&amp;AN=01933606-000000000-00000")</f>
        <v>https://ovidsp.ovid.com/ovidweb.cgi?T=JS&amp;NEWS=n&amp;CSC=Y&amp;PAGE=toc&amp;D=yrovft&amp;AN=01933606-000000000-00000</v>
      </c>
      <c r="N31" t="s">
        <v>778</v>
      </c>
      <c r="O31" t="s">
        <v>272</v>
      </c>
      <c r="P31">
        <v>1359948</v>
      </c>
      <c r="Q31" t="s">
        <v>916</v>
      </c>
      <c r="R31" t="s">
        <v>29</v>
      </c>
      <c r="S31" t="s">
        <v>903</v>
      </c>
      <c r="T31" t="b">
        <v>1</v>
      </c>
      <c r="U31" t="s">
        <v>196</v>
      </c>
      <c r="V31" t="b">
        <v>1</v>
      </c>
      <c r="W31" t="s">
        <v>575</v>
      </c>
    </row>
    <row r="32" spans="1:23" x14ac:dyDescent="0.35">
      <c r="A32" t="s">
        <v>649</v>
      </c>
      <c r="B32" t="s">
        <v>671</v>
      </c>
      <c r="C32" t="s">
        <v>477</v>
      </c>
      <c r="D32" t="s">
        <v>20</v>
      </c>
      <c r="E32" s="1">
        <v>44926</v>
      </c>
      <c r="F32">
        <v>28</v>
      </c>
      <c r="G32">
        <v>1</v>
      </c>
      <c r="H32">
        <v>35</v>
      </c>
      <c r="I32">
        <v>4</v>
      </c>
      <c r="J32" t="s">
        <v>226</v>
      </c>
      <c r="K32" t="s">
        <v>743</v>
      </c>
      <c r="L32" t="s">
        <v>689</v>
      </c>
      <c r="M32" s="2" t="str">
        <f>HYPERLINK("https://ovidsp.ovid.com/ovidweb.cgi?T=JS&amp;NEWS=n&amp;CSC=Y&amp;PAGE=toc&amp;D=yrovft&amp;AN=00146965-000000000-00000","https://ovidsp.ovid.com/ovidweb.cgi?T=JS&amp;NEWS=n&amp;CSC=Y&amp;PAGE=toc&amp;D=yrovft&amp;AN=00146965-000000000-00000")</f>
        <v>https://ovidsp.ovid.com/ovidweb.cgi?T=JS&amp;NEWS=n&amp;CSC=Y&amp;PAGE=toc&amp;D=yrovft&amp;AN=00146965-000000000-00000</v>
      </c>
      <c r="N32" t="s">
        <v>778</v>
      </c>
      <c r="O32" t="s">
        <v>272</v>
      </c>
      <c r="P32">
        <v>1359948</v>
      </c>
      <c r="Q32" t="s">
        <v>870</v>
      </c>
      <c r="R32" t="s">
        <v>29</v>
      </c>
      <c r="S32" t="s">
        <v>162</v>
      </c>
      <c r="T32" t="b">
        <v>0</v>
      </c>
      <c r="U32" t="s">
        <v>671</v>
      </c>
      <c r="V32" t="b">
        <v>1</v>
      </c>
      <c r="W32" t="s">
        <v>575</v>
      </c>
    </row>
    <row r="33" spans="1:23" x14ac:dyDescent="0.35">
      <c r="A33" t="s">
        <v>373</v>
      </c>
      <c r="B33" t="s">
        <v>855</v>
      </c>
      <c r="C33" t="s">
        <v>671</v>
      </c>
      <c r="D33" t="s">
        <v>20</v>
      </c>
      <c r="E33" s="1">
        <v>44926</v>
      </c>
      <c r="F33">
        <v>38</v>
      </c>
      <c r="G33">
        <v>3</v>
      </c>
      <c r="H33">
        <v>46</v>
      </c>
      <c r="I33">
        <v>2</v>
      </c>
      <c r="J33" t="s">
        <v>867</v>
      </c>
      <c r="K33" t="s">
        <v>197</v>
      </c>
      <c r="L33" t="s">
        <v>219</v>
      </c>
      <c r="M33" s="2" t="str">
        <f>HYPERLINK("https://ovidsp.ovid.com/ovidweb.cgi?T=JS&amp;NEWS=n&amp;CSC=Y&amp;PAGE=toc&amp;D=yrovft&amp;AN=00219246-000000000-00000","https://ovidsp.ovid.com/ovidweb.cgi?T=JS&amp;NEWS=n&amp;CSC=Y&amp;PAGE=toc&amp;D=yrovft&amp;AN=00219246-000000000-00000")</f>
        <v>https://ovidsp.ovid.com/ovidweb.cgi?T=JS&amp;NEWS=n&amp;CSC=Y&amp;PAGE=toc&amp;D=yrovft&amp;AN=00219246-000000000-00000</v>
      </c>
      <c r="N33" t="s">
        <v>778</v>
      </c>
      <c r="O33" t="s">
        <v>272</v>
      </c>
      <c r="P33">
        <v>1359948</v>
      </c>
      <c r="Q33" t="s">
        <v>887</v>
      </c>
      <c r="R33" t="s">
        <v>29</v>
      </c>
      <c r="S33" t="s">
        <v>841</v>
      </c>
      <c r="T33" t="b">
        <v>0</v>
      </c>
      <c r="U33" t="s">
        <v>671</v>
      </c>
      <c r="V33" t="b">
        <v>1</v>
      </c>
      <c r="W33" t="s">
        <v>575</v>
      </c>
    </row>
    <row r="34" spans="1:23" x14ac:dyDescent="0.35">
      <c r="A34" t="s">
        <v>80</v>
      </c>
      <c r="B34" t="s">
        <v>660</v>
      </c>
      <c r="C34" t="s">
        <v>671</v>
      </c>
      <c r="D34" t="s">
        <v>20</v>
      </c>
      <c r="E34" s="1">
        <v>44926</v>
      </c>
      <c r="F34">
        <v>36</v>
      </c>
      <c r="G34">
        <v>25</v>
      </c>
      <c r="H34">
        <v>44</v>
      </c>
      <c r="I34">
        <v>18</v>
      </c>
      <c r="J34" t="s">
        <v>801</v>
      </c>
      <c r="K34" t="s">
        <v>614</v>
      </c>
      <c r="L34" t="s">
        <v>131</v>
      </c>
      <c r="M34" s="2" t="str">
        <f>HYPERLINK("https://ovidsp.ovid.com/ovidweb.cgi?T=JS&amp;NEWS=n&amp;CSC=Y&amp;PAGE=toc&amp;D=yrovft&amp;AN=00029679-000000000-00000","https://ovidsp.ovid.com/ovidweb.cgi?T=JS&amp;NEWS=n&amp;CSC=Y&amp;PAGE=toc&amp;D=yrovft&amp;AN=00029679-000000000-00000")</f>
        <v>https://ovidsp.ovid.com/ovidweb.cgi?T=JS&amp;NEWS=n&amp;CSC=Y&amp;PAGE=toc&amp;D=yrovft&amp;AN=00029679-000000000-00000</v>
      </c>
      <c r="N34" t="s">
        <v>778</v>
      </c>
      <c r="O34" t="s">
        <v>272</v>
      </c>
      <c r="P34">
        <v>1359948</v>
      </c>
      <c r="Q34" t="s">
        <v>804</v>
      </c>
      <c r="R34" t="s">
        <v>29</v>
      </c>
      <c r="S34" t="s">
        <v>932</v>
      </c>
      <c r="T34" t="b">
        <v>0</v>
      </c>
      <c r="U34" t="s">
        <v>671</v>
      </c>
      <c r="V34" t="b">
        <v>1</v>
      </c>
      <c r="W34" t="s">
        <v>575</v>
      </c>
    </row>
    <row r="35" spans="1:23" x14ac:dyDescent="0.35">
      <c r="A35" t="s">
        <v>572</v>
      </c>
      <c r="B35" t="s">
        <v>448</v>
      </c>
      <c r="C35" t="s">
        <v>671</v>
      </c>
      <c r="D35" t="s">
        <v>20</v>
      </c>
      <c r="E35" s="1">
        <v>44926</v>
      </c>
      <c r="F35">
        <v>16</v>
      </c>
      <c r="G35">
        <v>1</v>
      </c>
      <c r="H35">
        <v>24</v>
      </c>
      <c r="I35">
        <v>1</v>
      </c>
      <c r="J35" t="s">
        <v>889</v>
      </c>
      <c r="K35" t="s">
        <v>651</v>
      </c>
      <c r="L35" t="s">
        <v>871</v>
      </c>
      <c r="M35" s="2" t="str">
        <f>HYPERLINK("https://ovidsp.ovid.com/ovidweb.cgi?T=JS&amp;NEWS=n&amp;CSC=Y&amp;PAGE=toc&amp;D=yrovft&amp;AN=01075922-000000000-00000","https://ovidsp.ovid.com/ovidweb.cgi?T=JS&amp;NEWS=n&amp;CSC=Y&amp;PAGE=toc&amp;D=yrovft&amp;AN=01075922-000000000-00000")</f>
        <v>https://ovidsp.ovid.com/ovidweb.cgi?T=JS&amp;NEWS=n&amp;CSC=Y&amp;PAGE=toc&amp;D=yrovft&amp;AN=01075922-000000000-00000</v>
      </c>
      <c r="N35" t="s">
        <v>778</v>
      </c>
      <c r="O35" t="s">
        <v>272</v>
      </c>
      <c r="P35">
        <v>1359948</v>
      </c>
      <c r="Q35" t="s">
        <v>898</v>
      </c>
      <c r="R35" t="s">
        <v>29</v>
      </c>
      <c r="S35" t="s">
        <v>386</v>
      </c>
      <c r="T35" t="b">
        <v>0</v>
      </c>
      <c r="U35" t="s">
        <v>671</v>
      </c>
      <c r="V35" t="b">
        <v>1</v>
      </c>
      <c r="W35" t="s">
        <v>575</v>
      </c>
    </row>
    <row r="36" spans="1:23" x14ac:dyDescent="0.35">
      <c r="A36" t="s">
        <v>106</v>
      </c>
      <c r="B36" t="s">
        <v>795</v>
      </c>
      <c r="C36" t="s">
        <v>671</v>
      </c>
      <c r="D36" t="s">
        <v>20</v>
      </c>
      <c r="E36" s="1">
        <v>44926</v>
      </c>
      <c r="F36">
        <v>34</v>
      </c>
      <c r="G36">
        <v>1</v>
      </c>
      <c r="H36">
        <v>42</v>
      </c>
      <c r="I36">
        <v>1</v>
      </c>
      <c r="J36" t="s">
        <v>889</v>
      </c>
      <c r="K36" t="s">
        <v>651</v>
      </c>
      <c r="L36" t="s">
        <v>871</v>
      </c>
      <c r="M36" s="2" t="str">
        <f>HYPERLINK("https://ovidsp.ovid.com/ovidweb.cgi?T=JS&amp;NEWS=n&amp;CSC=Y&amp;PAGE=toc&amp;D=yrovft&amp;AN=00003226-000000000-00000","https://ovidsp.ovid.com/ovidweb.cgi?T=JS&amp;NEWS=n&amp;CSC=Y&amp;PAGE=toc&amp;D=yrovft&amp;AN=00003226-000000000-00000")</f>
        <v>https://ovidsp.ovid.com/ovidweb.cgi?T=JS&amp;NEWS=n&amp;CSC=Y&amp;PAGE=toc&amp;D=yrovft&amp;AN=00003226-000000000-00000</v>
      </c>
      <c r="N36" t="s">
        <v>778</v>
      </c>
      <c r="O36" t="s">
        <v>272</v>
      </c>
      <c r="P36">
        <v>1359948</v>
      </c>
      <c r="Q36" t="s">
        <v>102</v>
      </c>
      <c r="R36" t="s">
        <v>29</v>
      </c>
      <c r="S36" t="s">
        <v>600</v>
      </c>
      <c r="T36" t="b">
        <v>1</v>
      </c>
      <c r="U36" t="s">
        <v>721</v>
      </c>
      <c r="V36" t="b">
        <v>1</v>
      </c>
      <c r="W36" t="s">
        <v>575</v>
      </c>
    </row>
    <row r="37" spans="1:23" x14ac:dyDescent="0.35">
      <c r="A37" t="s">
        <v>945</v>
      </c>
      <c r="B37" t="s">
        <v>497</v>
      </c>
      <c r="C37" t="s">
        <v>671</v>
      </c>
      <c r="D37" t="s">
        <v>20</v>
      </c>
      <c r="E37" s="1">
        <v>44926</v>
      </c>
      <c r="F37">
        <v>26</v>
      </c>
      <c r="G37">
        <v>1</v>
      </c>
      <c r="H37">
        <v>34</v>
      </c>
      <c r="I37">
        <v>1</v>
      </c>
      <c r="J37" t="s">
        <v>94</v>
      </c>
      <c r="K37" t="s">
        <v>651</v>
      </c>
      <c r="L37" t="s">
        <v>850</v>
      </c>
      <c r="M37" s="2" t="str">
        <f>HYPERLINK("https://ovidsp.ovid.com/ovidweb.cgi?T=JS&amp;NEWS=n&amp;CSC=Y&amp;PAGE=toc&amp;D=yrovft&amp;AN=00019501-000000000-00000","https://ovidsp.ovid.com/ovidweb.cgi?T=JS&amp;NEWS=n&amp;CSC=Y&amp;PAGE=toc&amp;D=yrovft&amp;AN=00019501-000000000-00000")</f>
        <v>https://ovidsp.ovid.com/ovidweb.cgi?T=JS&amp;NEWS=n&amp;CSC=Y&amp;PAGE=toc&amp;D=yrovft&amp;AN=00019501-000000000-00000</v>
      </c>
      <c r="N37" t="s">
        <v>778</v>
      </c>
      <c r="O37" t="s">
        <v>272</v>
      </c>
      <c r="P37">
        <v>1359948</v>
      </c>
      <c r="Q37" t="s">
        <v>321</v>
      </c>
      <c r="R37" t="s">
        <v>29</v>
      </c>
      <c r="S37" t="s">
        <v>944</v>
      </c>
      <c r="T37" t="b">
        <v>0</v>
      </c>
      <c r="U37" t="s">
        <v>671</v>
      </c>
      <c r="V37" t="b">
        <v>1</v>
      </c>
      <c r="W37" t="s">
        <v>575</v>
      </c>
    </row>
    <row r="38" spans="1:23" x14ac:dyDescent="0.35">
      <c r="A38" t="s">
        <v>426</v>
      </c>
      <c r="B38" t="s">
        <v>539</v>
      </c>
      <c r="C38" t="s">
        <v>671</v>
      </c>
      <c r="D38" t="s">
        <v>20</v>
      </c>
      <c r="E38" s="1">
        <v>44926</v>
      </c>
      <c r="F38">
        <v>38</v>
      </c>
      <c r="G38">
        <v>1</v>
      </c>
      <c r="H38">
        <v>46</v>
      </c>
      <c r="I38">
        <v>1</v>
      </c>
      <c r="J38" t="s">
        <v>889</v>
      </c>
      <c r="K38" t="s">
        <v>651</v>
      </c>
      <c r="L38" t="s">
        <v>871</v>
      </c>
      <c r="M38" s="2" t="str">
        <f>HYPERLINK("https://ovidsp.ovid.com/ovidweb.cgi?T=JS&amp;NEWS=n&amp;CSC=Y&amp;PAGE=toc&amp;D=yrovft&amp;AN=00002727-000000000-00000","https://ovidsp.ovid.com/ovidweb.cgi?T=JS&amp;NEWS=n&amp;CSC=Y&amp;PAGE=toc&amp;D=yrovft&amp;AN=00002727-000000000-00000")</f>
        <v>https://ovidsp.ovid.com/ovidweb.cgi?T=JS&amp;NEWS=n&amp;CSC=Y&amp;PAGE=toc&amp;D=yrovft&amp;AN=00002727-000000000-00000</v>
      </c>
      <c r="N38" t="s">
        <v>778</v>
      </c>
      <c r="O38" t="s">
        <v>272</v>
      </c>
      <c r="P38">
        <v>1359948</v>
      </c>
      <c r="Q38" t="s">
        <v>144</v>
      </c>
      <c r="R38" t="s">
        <v>29</v>
      </c>
      <c r="S38" t="s">
        <v>442</v>
      </c>
      <c r="T38" t="b">
        <v>0</v>
      </c>
      <c r="U38" t="s">
        <v>671</v>
      </c>
      <c r="V38" t="b">
        <v>1</v>
      </c>
      <c r="W38" t="s">
        <v>575</v>
      </c>
    </row>
    <row r="39" spans="1:23" x14ac:dyDescent="0.35">
      <c r="A39" t="s">
        <v>814</v>
      </c>
      <c r="B39" t="s">
        <v>459</v>
      </c>
      <c r="C39" t="s">
        <v>671</v>
      </c>
      <c r="D39" t="s">
        <v>20</v>
      </c>
      <c r="E39" s="1">
        <v>44926</v>
      </c>
      <c r="F39">
        <v>14</v>
      </c>
      <c r="G39">
        <v>1</v>
      </c>
      <c r="H39">
        <v>21</v>
      </c>
      <c r="I39">
        <v>4</v>
      </c>
      <c r="J39" t="s">
        <v>907</v>
      </c>
      <c r="K39" t="s">
        <v>743</v>
      </c>
      <c r="L39" t="s">
        <v>914</v>
      </c>
      <c r="M39" s="2" t="str">
        <f>HYPERLINK("https://ovidsp.ovid.com/ovidweb.cgi?T=JS&amp;NEWS=n&amp;CSC=Y&amp;PAGE=toc&amp;D=yrovft&amp;AN=00132577-000000000-00000","https://ovidsp.ovid.com/ovidweb.cgi?T=JS&amp;NEWS=n&amp;CSC=Y&amp;PAGE=toc&amp;D=yrovft&amp;AN=00132577-000000000-00000")</f>
        <v>https://ovidsp.ovid.com/ovidweb.cgi?T=JS&amp;NEWS=n&amp;CSC=Y&amp;PAGE=toc&amp;D=yrovft&amp;AN=00132577-000000000-00000</v>
      </c>
      <c r="N39" t="s">
        <v>778</v>
      </c>
      <c r="O39" t="s">
        <v>272</v>
      </c>
      <c r="P39">
        <v>1359948</v>
      </c>
      <c r="Q39" t="s">
        <v>705</v>
      </c>
      <c r="R39" t="s">
        <v>29</v>
      </c>
      <c r="S39" t="s">
        <v>537</v>
      </c>
      <c r="T39" t="b">
        <v>0</v>
      </c>
      <c r="U39" t="s">
        <v>671</v>
      </c>
      <c r="V39" t="b">
        <v>1</v>
      </c>
      <c r="W39" t="s">
        <v>575</v>
      </c>
    </row>
    <row r="40" spans="1:23" x14ac:dyDescent="0.35">
      <c r="A40" t="s">
        <v>125</v>
      </c>
      <c r="B40" t="s">
        <v>1034</v>
      </c>
      <c r="C40" t="s">
        <v>947</v>
      </c>
      <c r="D40" t="s">
        <v>20</v>
      </c>
      <c r="E40" s="1">
        <v>44926</v>
      </c>
      <c r="F40">
        <v>15</v>
      </c>
      <c r="G40">
        <v>1</v>
      </c>
      <c r="H40">
        <v>23</v>
      </c>
      <c r="I40">
        <v>1</v>
      </c>
      <c r="J40" t="s">
        <v>623</v>
      </c>
      <c r="K40" t="s">
        <v>516</v>
      </c>
      <c r="L40" t="s">
        <v>625</v>
      </c>
      <c r="M40" s="2" t="str">
        <f>HYPERLINK("https://ovidsp.ovid.com/ovidweb.cgi?T=JS&amp;NEWS=n&amp;CSC=Y&amp;PAGE=toc&amp;D=yrovft&amp;AN=00130832-000000000-00000","https://ovidsp.ovid.com/ovidweb.cgi?T=JS&amp;NEWS=n&amp;CSC=Y&amp;PAGE=toc&amp;D=yrovft&amp;AN=00130832-000000000-00000")</f>
        <v>https://ovidsp.ovid.com/ovidweb.cgi?T=JS&amp;NEWS=n&amp;CSC=Y&amp;PAGE=toc&amp;D=yrovft&amp;AN=00130832-000000000-00000</v>
      </c>
      <c r="N40" t="s">
        <v>778</v>
      </c>
      <c r="O40" t="s">
        <v>272</v>
      </c>
      <c r="P40">
        <v>1359948</v>
      </c>
      <c r="Q40" t="s">
        <v>456</v>
      </c>
      <c r="R40" t="s">
        <v>29</v>
      </c>
      <c r="S40" t="s">
        <v>329</v>
      </c>
      <c r="T40" t="b">
        <v>1</v>
      </c>
      <c r="U40" t="s">
        <v>274</v>
      </c>
      <c r="V40" t="b">
        <v>1</v>
      </c>
      <c r="W40" t="s">
        <v>575</v>
      </c>
    </row>
    <row r="41" spans="1:23" x14ac:dyDescent="0.35">
      <c r="A41" t="s">
        <v>492</v>
      </c>
      <c r="B41" t="s">
        <v>671</v>
      </c>
      <c r="C41" t="s">
        <v>839</v>
      </c>
      <c r="D41" t="s">
        <v>20</v>
      </c>
      <c r="E41" s="1">
        <v>44926</v>
      </c>
      <c r="F41">
        <v>28</v>
      </c>
      <c r="G41">
        <v>1</v>
      </c>
      <c r="H41">
        <v>36</v>
      </c>
      <c r="I41">
        <v>1</v>
      </c>
      <c r="J41" t="s">
        <v>623</v>
      </c>
      <c r="K41" t="s">
        <v>516</v>
      </c>
      <c r="L41" t="s">
        <v>625</v>
      </c>
      <c r="M41" s="2" t="str">
        <f>HYPERLINK("https://ovidsp.ovid.com/ovidweb.cgi?T=JS&amp;NEWS=n&amp;CSC=Y&amp;PAGE=toc&amp;D=yrovft&amp;AN=00001503-000000000-00000","https://ovidsp.ovid.com/ovidweb.cgi?T=JS&amp;NEWS=n&amp;CSC=Y&amp;PAGE=toc&amp;D=yrovft&amp;AN=00001503-000000000-00000")</f>
        <v>https://ovidsp.ovid.com/ovidweb.cgi?T=JS&amp;NEWS=n&amp;CSC=Y&amp;PAGE=toc&amp;D=yrovft&amp;AN=00001503-000000000-00000</v>
      </c>
      <c r="N41" t="s">
        <v>778</v>
      </c>
      <c r="O41" t="s">
        <v>272</v>
      </c>
      <c r="P41">
        <v>1359948</v>
      </c>
      <c r="Q41" t="s">
        <v>202</v>
      </c>
      <c r="R41" t="s">
        <v>29</v>
      </c>
      <c r="S41" t="s">
        <v>231</v>
      </c>
      <c r="T41" t="b">
        <v>0</v>
      </c>
      <c r="U41" t="s">
        <v>671</v>
      </c>
      <c r="V41" t="b">
        <v>1</v>
      </c>
      <c r="W41" t="s">
        <v>575</v>
      </c>
    </row>
    <row r="42" spans="1:23" x14ac:dyDescent="0.35">
      <c r="A42" t="s">
        <v>140</v>
      </c>
      <c r="B42" t="s">
        <v>81</v>
      </c>
      <c r="C42" t="s">
        <v>473</v>
      </c>
      <c r="D42" t="s">
        <v>20</v>
      </c>
      <c r="E42" s="1">
        <v>44926</v>
      </c>
      <c r="F42">
        <v>30</v>
      </c>
      <c r="G42">
        <v>1</v>
      </c>
      <c r="H42">
        <v>37</v>
      </c>
      <c r="I42">
        <v>6</v>
      </c>
      <c r="J42" t="s">
        <v>915</v>
      </c>
      <c r="K42" t="s">
        <v>651</v>
      </c>
      <c r="L42" t="s">
        <v>182</v>
      </c>
      <c r="M42" s="2" t="str">
        <f>HYPERLINK("https://ovidsp.ovid.com/ovidweb.cgi?T=JS&amp;NEWS=n&amp;CSC=Y&amp;PAGE=toc&amp;D=yrovft&amp;AN=00001573-000000000-00000","https://ovidsp.ovid.com/ovidweb.cgi?T=JS&amp;NEWS=n&amp;CSC=Y&amp;PAGE=toc&amp;D=yrovft&amp;AN=00001573-000000000-00000")</f>
        <v>https://ovidsp.ovid.com/ovidweb.cgi?T=JS&amp;NEWS=n&amp;CSC=Y&amp;PAGE=toc&amp;D=yrovft&amp;AN=00001573-000000000-00000</v>
      </c>
      <c r="N42" t="s">
        <v>778</v>
      </c>
      <c r="O42" t="s">
        <v>272</v>
      </c>
      <c r="P42">
        <v>1359948</v>
      </c>
      <c r="Q42" t="s">
        <v>808</v>
      </c>
      <c r="R42" t="s">
        <v>29</v>
      </c>
      <c r="S42" t="s">
        <v>615</v>
      </c>
      <c r="T42" t="b">
        <v>0</v>
      </c>
      <c r="U42" t="s">
        <v>671</v>
      </c>
      <c r="V42" t="b">
        <v>1</v>
      </c>
      <c r="W42" t="s">
        <v>575</v>
      </c>
    </row>
    <row r="43" spans="1:23" x14ac:dyDescent="0.35">
      <c r="A43" t="s">
        <v>598</v>
      </c>
      <c r="B43" t="s">
        <v>758</v>
      </c>
      <c r="C43" t="s">
        <v>786</v>
      </c>
      <c r="D43" t="s">
        <v>20</v>
      </c>
      <c r="E43" s="1">
        <v>44926</v>
      </c>
      <c r="F43">
        <v>18</v>
      </c>
      <c r="G43">
        <v>1</v>
      </c>
      <c r="H43">
        <v>26</v>
      </c>
      <c r="I43">
        <v>1</v>
      </c>
      <c r="J43" t="s">
        <v>889</v>
      </c>
      <c r="K43" t="s">
        <v>651</v>
      </c>
      <c r="L43" t="s">
        <v>871</v>
      </c>
      <c r="M43" s="2" t="str">
        <f>HYPERLINK("https://ovidsp.ovid.com/ovidweb.cgi?T=JS&amp;NEWS=n&amp;CSC=Y&amp;PAGE=toc&amp;D=yrovft&amp;AN=00075197-000000000-00000","https://ovidsp.ovid.com/ovidweb.cgi?T=JS&amp;NEWS=n&amp;CSC=Y&amp;PAGE=toc&amp;D=yrovft&amp;AN=00075197-000000000-00000")</f>
        <v>https://ovidsp.ovid.com/ovidweb.cgi?T=JS&amp;NEWS=n&amp;CSC=Y&amp;PAGE=toc&amp;D=yrovft&amp;AN=00075197-000000000-00000</v>
      </c>
      <c r="N43" t="s">
        <v>778</v>
      </c>
      <c r="O43" t="s">
        <v>272</v>
      </c>
      <c r="P43">
        <v>1359948</v>
      </c>
      <c r="Q43" t="s">
        <v>723</v>
      </c>
      <c r="R43" t="s">
        <v>29</v>
      </c>
      <c r="S43" t="s">
        <v>989</v>
      </c>
      <c r="T43" t="b">
        <v>0</v>
      </c>
      <c r="U43" t="s">
        <v>671</v>
      </c>
      <c r="V43" t="b">
        <v>1</v>
      </c>
      <c r="W43" t="s">
        <v>575</v>
      </c>
    </row>
    <row r="44" spans="1:23" x14ac:dyDescent="0.35">
      <c r="A44" t="s">
        <v>1019</v>
      </c>
      <c r="B44" t="s">
        <v>164</v>
      </c>
      <c r="C44" t="s">
        <v>584</v>
      </c>
      <c r="D44" t="s">
        <v>20</v>
      </c>
      <c r="E44" s="1">
        <v>44926</v>
      </c>
      <c r="F44">
        <v>21</v>
      </c>
      <c r="G44">
        <v>1</v>
      </c>
      <c r="H44">
        <v>28</v>
      </c>
      <c r="I44">
        <v>6</v>
      </c>
      <c r="J44" t="s">
        <v>782</v>
      </c>
      <c r="K44" t="s">
        <v>516</v>
      </c>
      <c r="L44" t="s">
        <v>64</v>
      </c>
      <c r="M44" s="2" t="str">
        <f>HYPERLINK("https://ovidsp.ovid.com/ovidweb.cgi?T=JS&amp;NEWS=n&amp;CSC=Y&amp;PAGE=toc&amp;D=yrovft&amp;AN=00075198-000000000-00000","https://ovidsp.ovid.com/ovidweb.cgi?T=JS&amp;NEWS=n&amp;CSC=Y&amp;PAGE=toc&amp;D=yrovft&amp;AN=00075198-000000000-00000")</f>
        <v>https://ovidsp.ovid.com/ovidweb.cgi?T=JS&amp;NEWS=n&amp;CSC=Y&amp;PAGE=toc&amp;D=yrovft&amp;AN=00075198-000000000-00000</v>
      </c>
      <c r="N44" t="s">
        <v>778</v>
      </c>
      <c r="O44" t="s">
        <v>272</v>
      </c>
      <c r="P44">
        <v>1359948</v>
      </c>
      <c r="Q44" t="s">
        <v>746</v>
      </c>
      <c r="R44" t="s">
        <v>29</v>
      </c>
      <c r="S44" t="s">
        <v>676</v>
      </c>
      <c r="T44" t="b">
        <v>0</v>
      </c>
      <c r="U44" t="s">
        <v>671</v>
      </c>
      <c r="V44" t="b">
        <v>1</v>
      </c>
      <c r="W44" t="s">
        <v>575</v>
      </c>
    </row>
    <row r="45" spans="1:23" x14ac:dyDescent="0.35">
      <c r="A45" t="s">
        <v>847</v>
      </c>
      <c r="B45" t="s">
        <v>792</v>
      </c>
      <c r="C45" t="s">
        <v>559</v>
      </c>
      <c r="D45" t="s">
        <v>20</v>
      </c>
      <c r="E45" s="1">
        <v>44926</v>
      </c>
      <c r="F45">
        <v>22</v>
      </c>
      <c r="G45">
        <v>1</v>
      </c>
      <c r="H45">
        <v>30</v>
      </c>
      <c r="I45">
        <v>1</v>
      </c>
      <c r="J45" t="s">
        <v>623</v>
      </c>
      <c r="K45" t="s">
        <v>516</v>
      </c>
      <c r="L45" t="s">
        <v>625</v>
      </c>
      <c r="M45" s="2" t="str">
        <f>HYPERLINK("https://ovidsp.ovid.com/ovidweb.cgi?T=JS&amp;NEWS=n&amp;CSC=Y&amp;PAGE=toc&amp;D=yrovft&amp;AN=01266029-000000000-00000","https://ovidsp.ovid.com/ovidweb.cgi?T=JS&amp;NEWS=n&amp;CSC=Y&amp;PAGE=toc&amp;D=yrovft&amp;AN=01266029-000000000-00000")</f>
        <v>https://ovidsp.ovid.com/ovidweb.cgi?T=JS&amp;NEWS=n&amp;CSC=Y&amp;PAGE=toc&amp;D=yrovft&amp;AN=01266029-000000000-00000</v>
      </c>
      <c r="N45" t="s">
        <v>778</v>
      </c>
      <c r="O45" t="s">
        <v>272</v>
      </c>
      <c r="P45">
        <v>1359948</v>
      </c>
      <c r="Q45" t="s">
        <v>580</v>
      </c>
      <c r="R45" t="s">
        <v>29</v>
      </c>
      <c r="S45" t="s">
        <v>69</v>
      </c>
      <c r="T45" t="b">
        <v>0</v>
      </c>
      <c r="U45" t="s">
        <v>671</v>
      </c>
      <c r="V45" t="b">
        <v>1</v>
      </c>
      <c r="W45" t="s">
        <v>575</v>
      </c>
    </row>
    <row r="46" spans="1:23" x14ac:dyDescent="0.35">
      <c r="A46" t="s">
        <v>613</v>
      </c>
      <c r="B46" t="s">
        <v>387</v>
      </c>
      <c r="C46" t="s">
        <v>55</v>
      </c>
      <c r="D46" t="s">
        <v>20</v>
      </c>
      <c r="E46" s="1">
        <v>44926</v>
      </c>
      <c r="F46">
        <v>31</v>
      </c>
      <c r="G46">
        <v>1</v>
      </c>
      <c r="H46">
        <v>39</v>
      </c>
      <c r="I46">
        <v>1</v>
      </c>
      <c r="J46" t="s">
        <v>889</v>
      </c>
      <c r="K46" t="s">
        <v>651</v>
      </c>
      <c r="L46" t="s">
        <v>871</v>
      </c>
      <c r="M46" s="2" t="str">
        <f>HYPERLINK("https://ovidsp.ovid.com/ovidweb.cgi?T=JS&amp;NEWS=n&amp;CSC=Y&amp;PAGE=toc&amp;D=yrovft&amp;AN=00001574-000000000-00000","https://ovidsp.ovid.com/ovidweb.cgi?T=JS&amp;NEWS=n&amp;CSC=Y&amp;PAGE=toc&amp;D=yrovft&amp;AN=00001574-000000000-00000")</f>
        <v>https://ovidsp.ovid.com/ovidweb.cgi?T=JS&amp;NEWS=n&amp;CSC=Y&amp;PAGE=toc&amp;D=yrovft&amp;AN=00001574-000000000-00000</v>
      </c>
      <c r="N46" t="s">
        <v>778</v>
      </c>
      <c r="O46" t="s">
        <v>272</v>
      </c>
      <c r="P46">
        <v>1359948</v>
      </c>
      <c r="Q46" t="s">
        <v>454</v>
      </c>
      <c r="R46" t="s">
        <v>29</v>
      </c>
      <c r="S46" t="s">
        <v>912</v>
      </c>
      <c r="T46" t="b">
        <v>0</v>
      </c>
      <c r="U46" t="s">
        <v>671</v>
      </c>
      <c r="V46" t="b">
        <v>1</v>
      </c>
      <c r="W46" t="s">
        <v>575</v>
      </c>
    </row>
    <row r="47" spans="1:23" x14ac:dyDescent="0.35">
      <c r="A47" t="s">
        <v>437</v>
      </c>
      <c r="B47" t="s">
        <v>948</v>
      </c>
      <c r="C47" t="s">
        <v>258</v>
      </c>
      <c r="D47" t="s">
        <v>20</v>
      </c>
      <c r="E47" s="1">
        <v>44926</v>
      </c>
      <c r="F47">
        <v>22</v>
      </c>
      <c r="G47">
        <v>1</v>
      </c>
      <c r="H47">
        <v>30</v>
      </c>
      <c r="I47">
        <v>1</v>
      </c>
      <c r="J47" t="s">
        <v>889</v>
      </c>
      <c r="K47" t="s">
        <v>651</v>
      </c>
      <c r="L47" t="s">
        <v>871</v>
      </c>
      <c r="M47" s="2" t="str">
        <f>HYPERLINK("https://ovidsp.ovid.com/ovidweb.cgi?T=JS&amp;NEWS=n&amp;CSC=Y&amp;PAGE=toc&amp;D=yrovft&amp;AN=00062752-000000000-00000","https://ovidsp.ovid.com/ovidweb.cgi?T=JS&amp;NEWS=n&amp;CSC=Y&amp;PAGE=toc&amp;D=yrovft&amp;AN=00062752-000000000-00000")</f>
        <v>https://ovidsp.ovid.com/ovidweb.cgi?T=JS&amp;NEWS=n&amp;CSC=Y&amp;PAGE=toc&amp;D=yrovft&amp;AN=00062752-000000000-00000</v>
      </c>
      <c r="N47" t="s">
        <v>778</v>
      </c>
      <c r="O47" t="s">
        <v>272</v>
      </c>
      <c r="P47">
        <v>1359948</v>
      </c>
      <c r="Q47" t="s">
        <v>793</v>
      </c>
      <c r="R47" t="s">
        <v>29</v>
      </c>
      <c r="S47" t="s">
        <v>396</v>
      </c>
      <c r="T47" t="b">
        <v>0</v>
      </c>
      <c r="U47" t="s">
        <v>671</v>
      </c>
      <c r="V47" t="b">
        <v>1</v>
      </c>
      <c r="W47" t="s">
        <v>575</v>
      </c>
    </row>
    <row r="48" spans="1:23" x14ac:dyDescent="0.35">
      <c r="A48" t="s">
        <v>848</v>
      </c>
      <c r="B48" t="s">
        <v>275</v>
      </c>
      <c r="C48" t="s">
        <v>224</v>
      </c>
      <c r="D48" t="s">
        <v>20</v>
      </c>
      <c r="E48" s="1">
        <v>44926</v>
      </c>
      <c r="F48">
        <v>10</v>
      </c>
      <c r="G48">
        <v>1</v>
      </c>
      <c r="H48">
        <v>18</v>
      </c>
      <c r="I48">
        <v>1</v>
      </c>
      <c r="J48" t="s">
        <v>889</v>
      </c>
      <c r="K48" t="s">
        <v>651</v>
      </c>
      <c r="L48" t="s">
        <v>871</v>
      </c>
      <c r="M48" s="2" t="str">
        <f>HYPERLINK("https://ovidsp.ovid.com/ovidweb.cgi?T=JS&amp;NEWS=n&amp;CSC=Y&amp;PAGE=toc&amp;D=yrovft&amp;AN=01222929-000000000-00000","https://ovidsp.ovid.com/ovidweb.cgi?T=JS&amp;NEWS=n&amp;CSC=Y&amp;PAGE=toc&amp;D=yrovft&amp;AN=01222929-000000000-00000")</f>
        <v>https://ovidsp.ovid.com/ovidweb.cgi?T=JS&amp;NEWS=n&amp;CSC=Y&amp;PAGE=toc&amp;D=yrovft&amp;AN=01222929-000000000-00000</v>
      </c>
      <c r="N48" t="s">
        <v>778</v>
      </c>
      <c r="O48" t="s">
        <v>272</v>
      </c>
      <c r="P48">
        <v>1359948</v>
      </c>
      <c r="Q48" t="s">
        <v>977</v>
      </c>
      <c r="R48" t="s">
        <v>29</v>
      </c>
      <c r="S48" t="s">
        <v>388</v>
      </c>
      <c r="T48" t="b">
        <v>0</v>
      </c>
      <c r="U48" t="s">
        <v>671</v>
      </c>
      <c r="V48" t="b">
        <v>1</v>
      </c>
      <c r="W48" t="s">
        <v>575</v>
      </c>
    </row>
    <row r="49" spans="1:23" x14ac:dyDescent="0.35">
      <c r="A49" t="s">
        <v>931</v>
      </c>
      <c r="B49" t="s">
        <v>369</v>
      </c>
      <c r="C49" t="s">
        <v>438</v>
      </c>
      <c r="D49" t="s">
        <v>20</v>
      </c>
      <c r="E49" s="1">
        <v>44926</v>
      </c>
      <c r="F49">
        <v>28</v>
      </c>
      <c r="G49">
        <v>1</v>
      </c>
      <c r="H49">
        <v>35</v>
      </c>
      <c r="I49">
        <v>6</v>
      </c>
      <c r="J49" t="s">
        <v>782</v>
      </c>
      <c r="K49" t="s">
        <v>516</v>
      </c>
      <c r="L49" t="s">
        <v>64</v>
      </c>
      <c r="M49" s="2" t="str">
        <f>HYPERLINK("https://ovidsp.ovid.com/ovidweb.cgi?T=JS&amp;NEWS=n&amp;CSC=Y&amp;PAGE=toc&amp;D=yrovft&amp;AN=00001432-000000000-00000","https://ovidsp.ovid.com/ovidweb.cgi?T=JS&amp;NEWS=n&amp;CSC=Y&amp;PAGE=toc&amp;D=yrovft&amp;AN=00001432-000000000-00000")</f>
        <v>https://ovidsp.ovid.com/ovidweb.cgi?T=JS&amp;NEWS=n&amp;CSC=Y&amp;PAGE=toc&amp;D=yrovft&amp;AN=00001432-000000000-00000</v>
      </c>
      <c r="N49" t="s">
        <v>778</v>
      </c>
      <c r="O49" t="s">
        <v>272</v>
      </c>
      <c r="P49">
        <v>1359948</v>
      </c>
      <c r="Q49" t="s">
        <v>483</v>
      </c>
      <c r="R49" t="s">
        <v>29</v>
      </c>
      <c r="S49" t="s">
        <v>277</v>
      </c>
      <c r="T49" t="b">
        <v>0</v>
      </c>
      <c r="U49" t="s">
        <v>671</v>
      </c>
      <c r="V49" t="b">
        <v>1</v>
      </c>
      <c r="W49" t="s">
        <v>575</v>
      </c>
    </row>
    <row r="50" spans="1:23" x14ac:dyDescent="0.35">
      <c r="A50" t="s">
        <v>381</v>
      </c>
      <c r="B50" t="s">
        <v>787</v>
      </c>
      <c r="C50" t="s">
        <v>61</v>
      </c>
      <c r="D50" t="s">
        <v>20</v>
      </c>
      <c r="E50" s="1">
        <v>44926</v>
      </c>
      <c r="F50">
        <v>26</v>
      </c>
      <c r="G50">
        <v>1</v>
      </c>
      <c r="H50">
        <v>33</v>
      </c>
      <c r="I50">
        <v>6</v>
      </c>
      <c r="J50" t="s">
        <v>782</v>
      </c>
      <c r="K50" t="s">
        <v>516</v>
      </c>
      <c r="L50" t="s">
        <v>64</v>
      </c>
      <c r="M50" s="2" t="str">
        <f>HYPERLINK("https://ovidsp.ovid.com/ovidweb.cgi?T=JS&amp;NEWS=n&amp;CSC=Y&amp;PAGE=toc&amp;D=yrovft&amp;AN=00041433-000000000-00000","https://ovidsp.ovid.com/ovidweb.cgi?T=JS&amp;NEWS=n&amp;CSC=Y&amp;PAGE=toc&amp;D=yrovft&amp;AN=00041433-000000000-00000")</f>
        <v>https://ovidsp.ovid.com/ovidweb.cgi?T=JS&amp;NEWS=n&amp;CSC=Y&amp;PAGE=toc&amp;D=yrovft&amp;AN=00041433-000000000-00000</v>
      </c>
      <c r="N50" t="s">
        <v>778</v>
      </c>
      <c r="O50" t="s">
        <v>272</v>
      </c>
      <c r="P50">
        <v>1359948</v>
      </c>
      <c r="Q50" t="s">
        <v>946</v>
      </c>
      <c r="R50" t="s">
        <v>29</v>
      </c>
      <c r="S50" t="s">
        <v>441</v>
      </c>
      <c r="T50" t="b">
        <v>0</v>
      </c>
      <c r="U50" t="s">
        <v>671</v>
      </c>
      <c r="V50" t="b">
        <v>1</v>
      </c>
      <c r="W50" t="s">
        <v>575</v>
      </c>
    </row>
    <row r="51" spans="1:23" x14ac:dyDescent="0.35">
      <c r="A51" t="s">
        <v>736</v>
      </c>
      <c r="B51" t="s">
        <v>331</v>
      </c>
      <c r="C51" t="s">
        <v>12</v>
      </c>
      <c r="D51" t="s">
        <v>20</v>
      </c>
      <c r="E51" s="1">
        <v>44926</v>
      </c>
      <c r="F51">
        <v>24</v>
      </c>
      <c r="G51">
        <v>1</v>
      </c>
      <c r="H51">
        <v>32</v>
      </c>
      <c r="I51">
        <v>1</v>
      </c>
      <c r="J51" t="s">
        <v>889</v>
      </c>
      <c r="K51" t="s">
        <v>651</v>
      </c>
      <c r="L51" t="s">
        <v>871</v>
      </c>
      <c r="M51" s="2" t="str">
        <f>HYPERLINK("https://ovidsp.ovid.com/ovidweb.cgi?T=JS&amp;NEWS=n&amp;CSC=Y&amp;PAGE=toc&amp;D=yrovft&amp;AN=00041552-000000000-00000","https://ovidsp.ovid.com/ovidweb.cgi?T=JS&amp;NEWS=n&amp;CSC=Y&amp;PAGE=toc&amp;D=yrovft&amp;AN=00041552-000000000-00000")</f>
        <v>https://ovidsp.ovid.com/ovidweb.cgi?T=JS&amp;NEWS=n&amp;CSC=Y&amp;PAGE=toc&amp;D=yrovft&amp;AN=00041552-000000000-00000</v>
      </c>
      <c r="N51" t="s">
        <v>778</v>
      </c>
      <c r="O51" t="s">
        <v>272</v>
      </c>
      <c r="P51">
        <v>1359948</v>
      </c>
      <c r="Q51" t="s">
        <v>606</v>
      </c>
      <c r="R51" t="s">
        <v>29</v>
      </c>
      <c r="S51" t="s">
        <v>5</v>
      </c>
      <c r="T51" t="b">
        <v>1</v>
      </c>
      <c r="U51" t="s">
        <v>968</v>
      </c>
      <c r="V51" t="b">
        <v>1</v>
      </c>
      <c r="W51" t="s">
        <v>575</v>
      </c>
    </row>
    <row r="52" spans="1:23" x14ac:dyDescent="0.35">
      <c r="A52" t="s">
        <v>702</v>
      </c>
      <c r="B52" t="s">
        <v>296</v>
      </c>
      <c r="C52" t="s">
        <v>278</v>
      </c>
      <c r="D52" t="s">
        <v>20</v>
      </c>
      <c r="E52" s="1">
        <v>44926</v>
      </c>
      <c r="F52">
        <v>28</v>
      </c>
      <c r="G52">
        <v>1</v>
      </c>
      <c r="H52">
        <v>35</v>
      </c>
      <c r="I52">
        <v>6</v>
      </c>
      <c r="J52" t="s">
        <v>782</v>
      </c>
      <c r="K52" t="s">
        <v>516</v>
      </c>
      <c r="L52" t="s">
        <v>64</v>
      </c>
      <c r="M52" s="2" t="str">
        <f>HYPERLINK("https://ovidsp.ovid.com/ovidweb.cgi?T=JS&amp;NEWS=n&amp;CSC=Y&amp;PAGE=toc&amp;D=yrovft&amp;AN=00019052-000000000-00000","https://ovidsp.ovid.com/ovidweb.cgi?T=JS&amp;NEWS=n&amp;CSC=Y&amp;PAGE=toc&amp;D=yrovft&amp;AN=00019052-000000000-00000")</f>
        <v>https://ovidsp.ovid.com/ovidweb.cgi?T=JS&amp;NEWS=n&amp;CSC=Y&amp;PAGE=toc&amp;D=yrovft&amp;AN=00019052-000000000-00000</v>
      </c>
      <c r="N52" t="s">
        <v>778</v>
      </c>
      <c r="O52" t="s">
        <v>272</v>
      </c>
      <c r="P52">
        <v>1359948</v>
      </c>
      <c r="Q52" t="s">
        <v>254</v>
      </c>
      <c r="R52" t="s">
        <v>29</v>
      </c>
      <c r="S52" t="s">
        <v>548</v>
      </c>
      <c r="T52" t="b">
        <v>0</v>
      </c>
      <c r="U52" t="s">
        <v>671</v>
      </c>
      <c r="V52" t="b">
        <v>1</v>
      </c>
      <c r="W52" t="s">
        <v>575</v>
      </c>
    </row>
    <row r="53" spans="1:23" x14ac:dyDescent="0.35">
      <c r="A53" t="s">
        <v>772</v>
      </c>
      <c r="B53" t="s">
        <v>563</v>
      </c>
      <c r="C53" t="s">
        <v>873</v>
      </c>
      <c r="D53" t="s">
        <v>20</v>
      </c>
      <c r="E53" s="1">
        <v>44926</v>
      </c>
      <c r="F53">
        <v>27</v>
      </c>
      <c r="G53">
        <v>1</v>
      </c>
      <c r="H53">
        <v>34</v>
      </c>
      <c r="I53">
        <v>6</v>
      </c>
      <c r="J53" t="s">
        <v>782</v>
      </c>
      <c r="K53" t="s">
        <v>516</v>
      </c>
      <c r="L53" t="s">
        <v>64</v>
      </c>
      <c r="M53" s="2" t="str">
        <f>HYPERLINK("https://ovidsp.ovid.com/ovidweb.cgi?T=JS&amp;NEWS=n&amp;CSC=Y&amp;PAGE=toc&amp;D=yrovft&amp;AN=00001703-000000000-00000","https://ovidsp.ovid.com/ovidweb.cgi?T=JS&amp;NEWS=n&amp;CSC=Y&amp;PAGE=toc&amp;D=yrovft&amp;AN=00001703-000000000-00000")</f>
        <v>https://ovidsp.ovid.com/ovidweb.cgi?T=JS&amp;NEWS=n&amp;CSC=Y&amp;PAGE=toc&amp;D=yrovft&amp;AN=00001703-000000000-00000</v>
      </c>
      <c r="N53" t="s">
        <v>778</v>
      </c>
      <c r="O53" t="s">
        <v>272</v>
      </c>
      <c r="P53">
        <v>1359948</v>
      </c>
      <c r="Q53" t="s">
        <v>943</v>
      </c>
      <c r="R53" t="s">
        <v>29</v>
      </c>
      <c r="S53" t="s">
        <v>399</v>
      </c>
      <c r="T53" t="b">
        <v>1</v>
      </c>
      <c r="U53" t="s">
        <v>783</v>
      </c>
      <c r="V53" t="b">
        <v>1</v>
      </c>
      <c r="W53" t="s">
        <v>575</v>
      </c>
    </row>
    <row r="54" spans="1:23" x14ac:dyDescent="0.35">
      <c r="A54" t="s">
        <v>727</v>
      </c>
      <c r="B54" t="s">
        <v>560</v>
      </c>
      <c r="C54" t="s">
        <v>558</v>
      </c>
      <c r="D54" t="s">
        <v>20</v>
      </c>
      <c r="E54" s="1">
        <v>44926</v>
      </c>
      <c r="F54">
        <v>27</v>
      </c>
      <c r="G54">
        <v>1</v>
      </c>
      <c r="H54">
        <v>35</v>
      </c>
      <c r="I54">
        <v>1</v>
      </c>
      <c r="J54" t="s">
        <v>889</v>
      </c>
      <c r="K54" t="s">
        <v>651</v>
      </c>
      <c r="L54" t="s">
        <v>871</v>
      </c>
      <c r="M54" s="2" t="str">
        <f>HYPERLINK("https://ovidsp.ovid.com/ovidweb.cgi?T=JS&amp;NEWS=n&amp;CSC=Y&amp;PAGE=toc&amp;D=yrovft&amp;AN=00001622-000000000-00000","https://ovidsp.ovid.com/ovidweb.cgi?T=JS&amp;NEWS=n&amp;CSC=Y&amp;PAGE=toc&amp;D=yrovft&amp;AN=00001622-000000000-00000")</f>
        <v>https://ovidsp.ovid.com/ovidweb.cgi?T=JS&amp;NEWS=n&amp;CSC=Y&amp;PAGE=toc&amp;D=yrovft&amp;AN=00001622-000000000-00000</v>
      </c>
      <c r="N54" t="s">
        <v>778</v>
      </c>
      <c r="O54" t="s">
        <v>272</v>
      </c>
      <c r="P54">
        <v>1359948</v>
      </c>
      <c r="Q54" t="s">
        <v>51</v>
      </c>
      <c r="R54" t="s">
        <v>29</v>
      </c>
      <c r="S54" t="s">
        <v>457</v>
      </c>
      <c r="T54" t="b">
        <v>0</v>
      </c>
      <c r="U54" t="s">
        <v>671</v>
      </c>
      <c r="V54" t="b">
        <v>1</v>
      </c>
      <c r="W54" t="s">
        <v>575</v>
      </c>
    </row>
    <row r="55" spans="1:23" x14ac:dyDescent="0.35">
      <c r="A55" t="s">
        <v>751</v>
      </c>
      <c r="B55" t="s">
        <v>528</v>
      </c>
      <c r="C55" t="s">
        <v>510</v>
      </c>
      <c r="D55" t="s">
        <v>20</v>
      </c>
      <c r="E55" s="1">
        <v>44926</v>
      </c>
      <c r="F55">
        <v>26</v>
      </c>
      <c r="G55">
        <v>1</v>
      </c>
      <c r="H55">
        <v>34</v>
      </c>
      <c r="I55">
        <v>1</v>
      </c>
      <c r="J55" t="s">
        <v>889</v>
      </c>
      <c r="K55" t="s">
        <v>651</v>
      </c>
      <c r="L55" t="s">
        <v>871</v>
      </c>
      <c r="M55" s="2" t="str">
        <f>HYPERLINK("https://ovidsp.ovid.com/ovidweb.cgi?T=JS&amp;NEWS=n&amp;CSC=Y&amp;PAGE=toc&amp;D=yrovft&amp;AN=00055735-000000000-00000","https://ovidsp.ovid.com/ovidweb.cgi?T=JS&amp;NEWS=n&amp;CSC=Y&amp;PAGE=toc&amp;D=yrovft&amp;AN=00055735-000000000-00000")</f>
        <v>https://ovidsp.ovid.com/ovidweb.cgi?T=JS&amp;NEWS=n&amp;CSC=Y&amp;PAGE=toc&amp;D=yrovft&amp;AN=00055735-000000000-00000</v>
      </c>
      <c r="N55" t="s">
        <v>778</v>
      </c>
      <c r="O55" t="s">
        <v>272</v>
      </c>
      <c r="P55">
        <v>1359948</v>
      </c>
      <c r="Q55" t="s">
        <v>411</v>
      </c>
      <c r="R55" t="s">
        <v>29</v>
      </c>
      <c r="S55" t="s">
        <v>1024</v>
      </c>
      <c r="T55" t="b">
        <v>0</v>
      </c>
      <c r="U55" t="s">
        <v>671</v>
      </c>
      <c r="V55" t="b">
        <v>1</v>
      </c>
      <c r="W55" t="s">
        <v>575</v>
      </c>
    </row>
    <row r="56" spans="1:23" x14ac:dyDescent="0.35">
      <c r="A56" t="s">
        <v>959</v>
      </c>
      <c r="B56" t="s">
        <v>308</v>
      </c>
      <c r="C56" t="s">
        <v>834</v>
      </c>
      <c r="D56" t="s">
        <v>20</v>
      </c>
      <c r="E56" s="1">
        <v>44926</v>
      </c>
      <c r="F56">
        <v>20</v>
      </c>
      <c r="G56">
        <v>1</v>
      </c>
      <c r="H56">
        <v>27</v>
      </c>
      <c r="I56">
        <v>6</v>
      </c>
      <c r="J56" t="s">
        <v>782</v>
      </c>
      <c r="K56" t="s">
        <v>516</v>
      </c>
      <c r="L56" t="s">
        <v>64</v>
      </c>
      <c r="M56" s="2" t="str">
        <f>HYPERLINK("https://ovidsp.ovid.com/ovidweb.cgi?T=JS&amp;NEWS=n&amp;CSC=Y&amp;PAGE=toc&amp;D=yrovft&amp;AN=00075200-000000000-00000","https://ovidsp.ovid.com/ovidweb.cgi?T=JS&amp;NEWS=n&amp;CSC=Y&amp;PAGE=toc&amp;D=yrovft&amp;AN=00075200-000000000-00000")</f>
        <v>https://ovidsp.ovid.com/ovidweb.cgi?T=JS&amp;NEWS=n&amp;CSC=Y&amp;PAGE=toc&amp;D=yrovft&amp;AN=00075200-000000000-00000</v>
      </c>
      <c r="N56" t="s">
        <v>778</v>
      </c>
      <c r="O56" t="s">
        <v>272</v>
      </c>
      <c r="P56">
        <v>1359948</v>
      </c>
      <c r="Q56" t="s">
        <v>104</v>
      </c>
      <c r="R56" t="s">
        <v>29</v>
      </c>
      <c r="S56" t="s">
        <v>121</v>
      </c>
      <c r="T56" t="b">
        <v>0</v>
      </c>
      <c r="U56" t="s">
        <v>671</v>
      </c>
      <c r="V56" t="b">
        <v>1</v>
      </c>
      <c r="W56" t="s">
        <v>575</v>
      </c>
    </row>
    <row r="57" spans="1:23" x14ac:dyDescent="0.35">
      <c r="A57" t="s">
        <v>307</v>
      </c>
      <c r="B57" t="s">
        <v>339</v>
      </c>
      <c r="C57" t="s">
        <v>770</v>
      </c>
      <c r="D57" t="s">
        <v>20</v>
      </c>
      <c r="E57" s="1">
        <v>44926</v>
      </c>
      <c r="F57">
        <v>23</v>
      </c>
      <c r="G57">
        <v>1</v>
      </c>
      <c r="H57">
        <v>30</v>
      </c>
      <c r="I57">
        <v>6</v>
      </c>
      <c r="J57" t="s">
        <v>782</v>
      </c>
      <c r="K57" t="s">
        <v>516</v>
      </c>
      <c r="L57" t="s">
        <v>64</v>
      </c>
      <c r="M57" s="2" t="str">
        <f>HYPERLINK("https://ovidsp.ovid.com/ovidweb.cgi?T=JS&amp;NEWS=n&amp;CSC=Y&amp;PAGE=toc&amp;D=yrovft&amp;AN=00020840-000000000-00000","https://ovidsp.ovid.com/ovidweb.cgi?T=JS&amp;NEWS=n&amp;CSC=Y&amp;PAGE=toc&amp;D=yrovft&amp;AN=00020840-000000000-00000")</f>
        <v>https://ovidsp.ovid.com/ovidweb.cgi?T=JS&amp;NEWS=n&amp;CSC=Y&amp;PAGE=toc&amp;D=yrovft&amp;AN=00020840-000000000-00000</v>
      </c>
      <c r="N57" t="s">
        <v>778</v>
      </c>
      <c r="O57" t="s">
        <v>272</v>
      </c>
      <c r="P57">
        <v>1359948</v>
      </c>
      <c r="Q57" t="s">
        <v>410</v>
      </c>
      <c r="R57" t="s">
        <v>29</v>
      </c>
      <c r="S57" t="s">
        <v>3</v>
      </c>
      <c r="T57" t="b">
        <v>0</v>
      </c>
      <c r="U57" t="s">
        <v>671</v>
      </c>
      <c r="V57" t="b">
        <v>1</v>
      </c>
      <c r="W57" t="s">
        <v>575</v>
      </c>
    </row>
    <row r="58" spans="1:23" x14ac:dyDescent="0.35">
      <c r="A58" t="s">
        <v>152</v>
      </c>
      <c r="B58" t="s">
        <v>213</v>
      </c>
      <c r="C58" t="s">
        <v>134</v>
      </c>
      <c r="D58" t="s">
        <v>20</v>
      </c>
      <c r="E58" s="1">
        <v>44926</v>
      </c>
      <c r="F58">
        <v>27</v>
      </c>
      <c r="G58">
        <v>1</v>
      </c>
      <c r="H58">
        <v>34</v>
      </c>
      <c r="I58">
        <v>6</v>
      </c>
      <c r="J58" t="s">
        <v>782</v>
      </c>
      <c r="K58" t="s">
        <v>516</v>
      </c>
      <c r="L58" t="s">
        <v>64</v>
      </c>
      <c r="M58" s="2" t="str">
        <f>HYPERLINK("https://ovidsp.ovid.com/ovidweb.cgi?T=JS&amp;NEWS=n&amp;CSC=Y&amp;PAGE=toc&amp;D=yrovft&amp;AN=00008480-000000000-00000","https://ovidsp.ovid.com/ovidweb.cgi?T=JS&amp;NEWS=n&amp;CSC=Y&amp;PAGE=toc&amp;D=yrovft&amp;AN=00008480-000000000-00000")</f>
        <v>https://ovidsp.ovid.com/ovidweb.cgi?T=JS&amp;NEWS=n&amp;CSC=Y&amp;PAGE=toc&amp;D=yrovft&amp;AN=00008480-000000000-00000</v>
      </c>
      <c r="N58" t="s">
        <v>778</v>
      </c>
      <c r="O58" t="s">
        <v>272</v>
      </c>
      <c r="P58">
        <v>1359948</v>
      </c>
      <c r="Q58" t="s">
        <v>796</v>
      </c>
      <c r="R58" t="s">
        <v>29</v>
      </c>
      <c r="S58" t="s">
        <v>819</v>
      </c>
      <c r="T58" t="b">
        <v>0</v>
      </c>
      <c r="U58" t="s">
        <v>671</v>
      </c>
      <c r="V58" t="b">
        <v>1</v>
      </c>
      <c r="W58" t="s">
        <v>575</v>
      </c>
    </row>
    <row r="59" spans="1:23" x14ac:dyDescent="0.35">
      <c r="A59" t="s">
        <v>525</v>
      </c>
      <c r="B59" t="s">
        <v>654</v>
      </c>
      <c r="C59" t="s">
        <v>295</v>
      </c>
      <c r="D59" t="s">
        <v>20</v>
      </c>
      <c r="E59" s="1">
        <v>44926</v>
      </c>
      <c r="F59">
        <v>28</v>
      </c>
      <c r="G59">
        <v>1</v>
      </c>
      <c r="H59">
        <v>36</v>
      </c>
      <c r="I59">
        <v>1</v>
      </c>
      <c r="J59" t="s">
        <v>889</v>
      </c>
      <c r="K59" t="s">
        <v>651</v>
      </c>
      <c r="L59" t="s">
        <v>871</v>
      </c>
      <c r="M59" s="2" t="str">
        <f>HYPERLINK("https://ovidsp.ovid.com/ovidweb.cgi?T=JS&amp;NEWS=n&amp;CSC=Y&amp;PAGE=toc&amp;D=yrovft&amp;AN=00001504-000000000-00000","https://ovidsp.ovid.com/ovidweb.cgi?T=JS&amp;NEWS=n&amp;CSC=Y&amp;PAGE=toc&amp;D=yrovft&amp;AN=00001504-000000000-00000")</f>
        <v>https://ovidsp.ovid.com/ovidweb.cgi?T=JS&amp;NEWS=n&amp;CSC=Y&amp;PAGE=toc&amp;D=yrovft&amp;AN=00001504-000000000-00000</v>
      </c>
      <c r="N59" t="s">
        <v>778</v>
      </c>
      <c r="O59" t="s">
        <v>272</v>
      </c>
      <c r="P59">
        <v>1359948</v>
      </c>
      <c r="Q59" t="s">
        <v>440</v>
      </c>
      <c r="R59" t="s">
        <v>29</v>
      </c>
      <c r="S59" t="s">
        <v>37</v>
      </c>
      <c r="T59" t="b">
        <v>0</v>
      </c>
      <c r="U59" t="s">
        <v>671</v>
      </c>
      <c r="V59" t="b">
        <v>1</v>
      </c>
      <c r="W59" t="s">
        <v>575</v>
      </c>
    </row>
    <row r="60" spans="1:23" x14ac:dyDescent="0.35">
      <c r="A60" t="s">
        <v>273</v>
      </c>
      <c r="B60" t="s">
        <v>825</v>
      </c>
      <c r="C60" t="s">
        <v>357</v>
      </c>
      <c r="D60" t="s">
        <v>20</v>
      </c>
      <c r="E60" s="1">
        <v>44926</v>
      </c>
      <c r="F60">
        <v>21</v>
      </c>
      <c r="G60">
        <v>1</v>
      </c>
      <c r="H60">
        <v>29</v>
      </c>
      <c r="I60">
        <v>1</v>
      </c>
      <c r="J60" t="s">
        <v>889</v>
      </c>
      <c r="K60" t="s">
        <v>651</v>
      </c>
      <c r="L60" t="s">
        <v>871</v>
      </c>
      <c r="M60" s="2" t="str">
        <f>HYPERLINK("https://ovidsp.ovid.com/ovidweb.cgi?T=JS&amp;NEWS=n&amp;CSC=Y&amp;PAGE=toc&amp;D=yrovft&amp;AN=00063198-000000000-00000","https://ovidsp.ovid.com/ovidweb.cgi?T=JS&amp;NEWS=n&amp;CSC=Y&amp;PAGE=toc&amp;D=yrovft&amp;AN=00063198-000000000-00000")</f>
        <v>https://ovidsp.ovid.com/ovidweb.cgi?T=JS&amp;NEWS=n&amp;CSC=Y&amp;PAGE=toc&amp;D=yrovft&amp;AN=00063198-000000000-00000</v>
      </c>
      <c r="N60" t="s">
        <v>778</v>
      </c>
      <c r="O60" t="s">
        <v>272</v>
      </c>
      <c r="P60">
        <v>1359948</v>
      </c>
      <c r="Q60" t="s">
        <v>264</v>
      </c>
      <c r="R60" t="s">
        <v>29</v>
      </c>
      <c r="S60" t="s">
        <v>934</v>
      </c>
      <c r="T60" t="b">
        <v>0</v>
      </c>
      <c r="U60" t="s">
        <v>671</v>
      </c>
      <c r="V60" t="b">
        <v>1</v>
      </c>
      <c r="W60" t="s">
        <v>575</v>
      </c>
    </row>
    <row r="61" spans="1:23" x14ac:dyDescent="0.35">
      <c r="A61" t="s">
        <v>92</v>
      </c>
      <c r="B61" t="s">
        <v>1029</v>
      </c>
      <c r="C61" t="s">
        <v>236</v>
      </c>
      <c r="D61" t="s">
        <v>20</v>
      </c>
      <c r="E61" s="1">
        <v>44926</v>
      </c>
      <c r="F61">
        <v>27</v>
      </c>
      <c r="G61">
        <v>1</v>
      </c>
      <c r="H61">
        <v>35</v>
      </c>
      <c r="I61">
        <v>1</v>
      </c>
      <c r="J61" t="s">
        <v>889</v>
      </c>
      <c r="K61" t="s">
        <v>651</v>
      </c>
      <c r="L61" t="s">
        <v>871</v>
      </c>
      <c r="M61" s="2" t="str">
        <f>HYPERLINK("https://ovidsp.ovid.com/ovidweb.cgi?T=JS&amp;NEWS=n&amp;CSC=Y&amp;PAGE=toc&amp;D=yrovft&amp;AN=00002281-000000000-00000","https://ovidsp.ovid.com/ovidweb.cgi?T=JS&amp;NEWS=n&amp;CSC=Y&amp;PAGE=toc&amp;D=yrovft&amp;AN=00002281-000000000-00000")</f>
        <v>https://ovidsp.ovid.com/ovidweb.cgi?T=JS&amp;NEWS=n&amp;CSC=Y&amp;PAGE=toc&amp;D=yrovft&amp;AN=00002281-000000000-00000</v>
      </c>
      <c r="N61" t="s">
        <v>778</v>
      </c>
      <c r="O61" t="s">
        <v>272</v>
      </c>
      <c r="P61">
        <v>1359948</v>
      </c>
      <c r="Q61" t="s">
        <v>22</v>
      </c>
      <c r="R61" t="s">
        <v>29</v>
      </c>
      <c r="S61" t="s">
        <v>137</v>
      </c>
      <c r="T61" t="b">
        <v>0</v>
      </c>
      <c r="U61" t="s">
        <v>671</v>
      </c>
      <c r="V61" t="b">
        <v>1</v>
      </c>
      <c r="W61" t="s">
        <v>575</v>
      </c>
    </row>
    <row r="62" spans="1:23" x14ac:dyDescent="0.35">
      <c r="A62" t="s">
        <v>216</v>
      </c>
      <c r="B62" t="s">
        <v>749</v>
      </c>
      <c r="C62" t="s">
        <v>193</v>
      </c>
      <c r="D62" t="s">
        <v>20</v>
      </c>
      <c r="E62" s="1">
        <v>44926</v>
      </c>
      <c r="F62">
        <v>9</v>
      </c>
      <c r="G62">
        <v>1</v>
      </c>
      <c r="H62">
        <v>16</v>
      </c>
      <c r="I62">
        <v>4</v>
      </c>
      <c r="J62" t="s">
        <v>248</v>
      </c>
      <c r="K62" t="s">
        <v>743</v>
      </c>
      <c r="L62" t="s">
        <v>64</v>
      </c>
      <c r="M62" s="2" t="str">
        <f>HYPERLINK("https://ovidsp.ovid.com/ovidweb.cgi?T=JS&amp;NEWS=n&amp;CSC=Y&amp;PAGE=toc&amp;D=yrovft&amp;AN=01263393-000000000-00000","https://ovidsp.ovid.com/ovidweb.cgi?T=JS&amp;NEWS=n&amp;CSC=Y&amp;PAGE=toc&amp;D=yrovft&amp;AN=01263393-000000000-00000")</f>
        <v>https://ovidsp.ovid.com/ovidweb.cgi?T=JS&amp;NEWS=n&amp;CSC=Y&amp;PAGE=toc&amp;D=yrovft&amp;AN=01263393-000000000-00000</v>
      </c>
      <c r="N62" t="s">
        <v>778</v>
      </c>
      <c r="O62" t="s">
        <v>272</v>
      </c>
      <c r="P62">
        <v>1359948</v>
      </c>
      <c r="Q62" t="s">
        <v>244</v>
      </c>
      <c r="R62" t="s">
        <v>29</v>
      </c>
      <c r="S62" t="s">
        <v>965</v>
      </c>
      <c r="T62" t="b">
        <v>0</v>
      </c>
      <c r="U62" t="s">
        <v>671</v>
      </c>
      <c r="V62" t="b">
        <v>1</v>
      </c>
      <c r="W62" t="s">
        <v>575</v>
      </c>
    </row>
    <row r="63" spans="1:23" x14ac:dyDescent="0.35">
      <c r="A63" t="s">
        <v>999</v>
      </c>
      <c r="B63" t="s">
        <v>857</v>
      </c>
      <c r="C63" t="s">
        <v>866</v>
      </c>
      <c r="D63" t="s">
        <v>20</v>
      </c>
      <c r="E63" s="1">
        <v>44926</v>
      </c>
      <c r="F63">
        <v>25</v>
      </c>
      <c r="G63">
        <v>1</v>
      </c>
      <c r="H63">
        <v>33</v>
      </c>
      <c r="I63">
        <v>1</v>
      </c>
      <c r="J63" t="s">
        <v>889</v>
      </c>
      <c r="K63" t="s">
        <v>651</v>
      </c>
      <c r="L63" t="s">
        <v>871</v>
      </c>
      <c r="M63" s="2" t="str">
        <f>HYPERLINK("https://ovidsp.ovid.com/ovidweb.cgi?T=JS&amp;NEWS=n&amp;CSC=Y&amp;PAGE=toc&amp;D=yrovft&amp;AN=00042307-000000000-00000","https://ovidsp.ovid.com/ovidweb.cgi?T=JS&amp;NEWS=n&amp;CSC=Y&amp;PAGE=toc&amp;D=yrovft&amp;AN=00042307-000000000-00000")</f>
        <v>https://ovidsp.ovid.com/ovidweb.cgi?T=JS&amp;NEWS=n&amp;CSC=Y&amp;PAGE=toc&amp;D=yrovft&amp;AN=00042307-000000000-00000</v>
      </c>
      <c r="N63" t="s">
        <v>778</v>
      </c>
      <c r="O63" t="s">
        <v>272</v>
      </c>
      <c r="P63">
        <v>1359948</v>
      </c>
      <c r="Q63" t="s">
        <v>542</v>
      </c>
      <c r="R63" t="s">
        <v>29</v>
      </c>
      <c r="S63" t="s">
        <v>100</v>
      </c>
      <c r="T63" t="b">
        <v>0</v>
      </c>
      <c r="U63" t="s">
        <v>671</v>
      </c>
      <c r="V63" t="b">
        <v>1</v>
      </c>
      <c r="W63" t="s">
        <v>575</v>
      </c>
    </row>
    <row r="64" spans="1:23" x14ac:dyDescent="0.35">
      <c r="A64" t="s">
        <v>390</v>
      </c>
      <c r="B64" t="s">
        <v>671</v>
      </c>
      <c r="C64" t="s">
        <v>1039</v>
      </c>
      <c r="D64" t="s">
        <v>20</v>
      </c>
      <c r="E64" s="1">
        <v>44926</v>
      </c>
      <c r="F64">
        <v>26</v>
      </c>
      <c r="G64">
        <v>1</v>
      </c>
      <c r="H64">
        <v>33</v>
      </c>
      <c r="I64">
        <v>6</v>
      </c>
      <c r="J64" t="s">
        <v>155</v>
      </c>
      <c r="K64" t="s">
        <v>651</v>
      </c>
      <c r="L64" t="s">
        <v>266</v>
      </c>
      <c r="M64" s="2" t="str">
        <f>HYPERLINK("https://ovidsp.ovid.com/ovidweb.cgi?T=JS&amp;NEWS=n&amp;CSC=Y&amp;PAGE=toc&amp;D=yrovft&amp;AN=01337441-000000000-00000","https://ovidsp.ovid.com/ovidweb.cgi?T=JS&amp;NEWS=n&amp;CSC=Y&amp;PAGE=toc&amp;D=yrovft&amp;AN=01337441-000000000-00000")</f>
        <v>https://ovidsp.ovid.com/ovidweb.cgi?T=JS&amp;NEWS=n&amp;CSC=Y&amp;PAGE=toc&amp;D=yrovft&amp;AN=01337441-000000000-00000</v>
      </c>
      <c r="N64" t="s">
        <v>778</v>
      </c>
      <c r="O64" t="s">
        <v>272</v>
      </c>
      <c r="P64">
        <v>1359948</v>
      </c>
      <c r="Q64" t="s">
        <v>797</v>
      </c>
      <c r="R64" t="s">
        <v>29</v>
      </c>
      <c r="S64" t="s">
        <v>170</v>
      </c>
      <c r="T64" t="b">
        <v>0</v>
      </c>
      <c r="U64" t="s">
        <v>671</v>
      </c>
      <c r="V64" t="b">
        <v>1</v>
      </c>
      <c r="W64" t="s">
        <v>575</v>
      </c>
    </row>
    <row r="65" spans="1:23" x14ac:dyDescent="0.35">
      <c r="A65" t="s">
        <v>893</v>
      </c>
      <c r="B65" t="s">
        <v>940</v>
      </c>
      <c r="C65" t="s">
        <v>747</v>
      </c>
      <c r="D65" t="s">
        <v>20</v>
      </c>
      <c r="E65" s="1">
        <v>44926</v>
      </c>
      <c r="F65">
        <v>41</v>
      </c>
      <c r="G65">
        <v>0</v>
      </c>
      <c r="H65">
        <v>49</v>
      </c>
      <c r="I65">
        <v>1</v>
      </c>
      <c r="J65" t="s">
        <v>889</v>
      </c>
      <c r="K65" t="s">
        <v>651</v>
      </c>
      <c r="L65" t="s">
        <v>871</v>
      </c>
      <c r="M65" s="2" t="str">
        <f>HYPERLINK("https://ovidsp.ovid.com/ovidweb.cgi?T=JS&amp;NEWS=n&amp;CSC=Y&amp;PAGE=toc&amp;D=yrovft&amp;AN=00042728-000000000-00000","https://ovidsp.ovid.com/ovidweb.cgi?T=JS&amp;NEWS=n&amp;CSC=Y&amp;PAGE=toc&amp;D=yrovft&amp;AN=00042728-000000000-00000")</f>
        <v>https://ovidsp.ovid.com/ovidweb.cgi?T=JS&amp;NEWS=n&amp;CSC=Y&amp;PAGE=toc&amp;D=yrovft&amp;AN=00042728-000000000-00000</v>
      </c>
      <c r="N65" t="s">
        <v>778</v>
      </c>
      <c r="O65" t="s">
        <v>272</v>
      </c>
      <c r="P65">
        <v>1359948</v>
      </c>
      <c r="Q65" t="s">
        <v>494</v>
      </c>
      <c r="R65" t="s">
        <v>29</v>
      </c>
      <c r="S65" t="s">
        <v>729</v>
      </c>
      <c r="T65" t="b">
        <v>1</v>
      </c>
      <c r="U65" t="s">
        <v>936</v>
      </c>
      <c r="V65" t="b">
        <v>1</v>
      </c>
      <c r="W65" t="s">
        <v>575</v>
      </c>
    </row>
    <row r="66" spans="1:23" x14ac:dyDescent="0.35">
      <c r="A66" t="s">
        <v>450</v>
      </c>
      <c r="B66" t="s">
        <v>288</v>
      </c>
      <c r="C66" t="s">
        <v>18</v>
      </c>
      <c r="D66" t="s">
        <v>20</v>
      </c>
      <c r="E66" s="1">
        <v>44926</v>
      </c>
      <c r="F66">
        <v>34</v>
      </c>
      <c r="G66">
        <v>1</v>
      </c>
      <c r="H66">
        <v>42</v>
      </c>
      <c r="I66">
        <v>1</v>
      </c>
      <c r="J66" t="s">
        <v>889</v>
      </c>
      <c r="K66" t="s">
        <v>651</v>
      </c>
      <c r="L66" t="s">
        <v>871</v>
      </c>
      <c r="M66" s="2" t="str">
        <f>HYPERLINK("https://ovidsp.ovid.com/ovidweb.cgi?T=JS&amp;NEWS=n&amp;CSC=Y&amp;PAGE=toc&amp;D=yrovft&amp;AN=00003465-000000000-00000","https://ovidsp.ovid.com/ovidweb.cgi?T=JS&amp;NEWS=n&amp;CSC=Y&amp;PAGE=toc&amp;D=yrovft&amp;AN=00003465-000000000-00000")</f>
        <v>https://ovidsp.ovid.com/ovidweb.cgi?T=JS&amp;NEWS=n&amp;CSC=Y&amp;PAGE=toc&amp;D=yrovft&amp;AN=00003465-000000000-00000</v>
      </c>
      <c r="N66" t="s">
        <v>778</v>
      </c>
      <c r="O66" t="s">
        <v>272</v>
      </c>
      <c r="P66">
        <v>1359948</v>
      </c>
      <c r="Q66" t="s">
        <v>695</v>
      </c>
      <c r="R66" t="s">
        <v>29</v>
      </c>
      <c r="S66" t="s">
        <v>43</v>
      </c>
      <c r="T66" t="b">
        <v>0</v>
      </c>
      <c r="U66" t="s">
        <v>671</v>
      </c>
      <c r="V66" t="b">
        <v>1</v>
      </c>
      <c r="W66" t="s">
        <v>575</v>
      </c>
    </row>
    <row r="67" spans="1:23" x14ac:dyDescent="0.35">
      <c r="A67" t="s">
        <v>32</v>
      </c>
      <c r="B67" t="s">
        <v>565</v>
      </c>
      <c r="C67" t="s">
        <v>671</v>
      </c>
      <c r="D67" t="s">
        <v>20</v>
      </c>
      <c r="E67" s="1">
        <v>44926</v>
      </c>
      <c r="F67">
        <v>37</v>
      </c>
      <c r="G67">
        <v>1</v>
      </c>
      <c r="H67">
        <v>45</v>
      </c>
      <c r="I67" t="s">
        <v>918</v>
      </c>
      <c r="J67" t="s">
        <v>50</v>
      </c>
      <c r="K67" t="s">
        <v>651</v>
      </c>
      <c r="L67" t="s">
        <v>761</v>
      </c>
      <c r="M67" s="2" t="str">
        <f>HYPERLINK("https://ovidsp.ovid.com/ovidweb.cgi?T=JS&amp;NEWS=n&amp;CSC=Y&amp;PAGE=toc&amp;D=yrovft&amp;AN=00132981-000000000-00000","https://ovidsp.ovid.com/ovidweb.cgi?T=JS&amp;NEWS=n&amp;CSC=Y&amp;PAGE=toc&amp;D=yrovft&amp;AN=00132981-000000000-00000")</f>
        <v>https://ovidsp.ovid.com/ovidweb.cgi?T=JS&amp;NEWS=n&amp;CSC=Y&amp;PAGE=toc&amp;D=yrovft&amp;AN=00132981-000000000-00000</v>
      </c>
      <c r="N67" t="s">
        <v>778</v>
      </c>
      <c r="O67" t="s">
        <v>272</v>
      </c>
      <c r="P67">
        <v>1359948</v>
      </c>
      <c r="Q67" t="s">
        <v>993</v>
      </c>
      <c r="R67" t="s">
        <v>29</v>
      </c>
      <c r="S67" t="s">
        <v>732</v>
      </c>
      <c r="T67" t="b">
        <v>0</v>
      </c>
      <c r="U67" t="s">
        <v>671</v>
      </c>
      <c r="V67" t="b">
        <v>1</v>
      </c>
      <c r="W67" t="s">
        <v>575</v>
      </c>
    </row>
    <row r="68" spans="1:23" x14ac:dyDescent="0.35">
      <c r="A68" t="s">
        <v>690</v>
      </c>
      <c r="B68" t="s">
        <v>745</v>
      </c>
      <c r="C68" t="s">
        <v>671</v>
      </c>
      <c r="D68" t="s">
        <v>20</v>
      </c>
      <c r="E68" s="1">
        <v>44926</v>
      </c>
      <c r="F68">
        <v>26</v>
      </c>
      <c r="G68">
        <v>1</v>
      </c>
      <c r="H68">
        <v>34</v>
      </c>
      <c r="I68">
        <v>1</v>
      </c>
      <c r="J68" t="s">
        <v>958</v>
      </c>
      <c r="K68" t="s">
        <v>651</v>
      </c>
      <c r="L68" t="s">
        <v>972</v>
      </c>
      <c r="M68" s="2" t="str">
        <f>HYPERLINK("https://ovidsp.ovid.com/ovidweb.cgi?T=JS&amp;NEWS=n&amp;CSC=Y&amp;PAGE=toc&amp;D=yrovft&amp;AN=00001648-000000000-00000","https://ovidsp.ovid.com/ovidweb.cgi?T=JS&amp;NEWS=n&amp;CSC=Y&amp;PAGE=toc&amp;D=yrovft&amp;AN=00001648-000000000-00000")</f>
        <v>https://ovidsp.ovid.com/ovidweb.cgi?T=JS&amp;NEWS=n&amp;CSC=Y&amp;PAGE=toc&amp;D=yrovft&amp;AN=00001648-000000000-00000</v>
      </c>
      <c r="N68" t="s">
        <v>778</v>
      </c>
      <c r="O68" t="s">
        <v>272</v>
      </c>
      <c r="P68">
        <v>1359948</v>
      </c>
      <c r="Q68" t="s">
        <v>754</v>
      </c>
      <c r="R68" t="s">
        <v>29</v>
      </c>
      <c r="S68" t="s">
        <v>603</v>
      </c>
      <c r="T68" t="b">
        <v>1</v>
      </c>
      <c r="U68" t="s">
        <v>4</v>
      </c>
      <c r="V68" t="b">
        <v>1</v>
      </c>
      <c r="W68" t="s">
        <v>575</v>
      </c>
    </row>
    <row r="69" spans="1:23" x14ac:dyDescent="0.35">
      <c r="A69" t="s">
        <v>687</v>
      </c>
      <c r="B69" t="s">
        <v>627</v>
      </c>
      <c r="C69" t="s">
        <v>671</v>
      </c>
      <c r="D69" t="s">
        <v>20</v>
      </c>
      <c r="E69" s="1">
        <v>44926</v>
      </c>
      <c r="F69">
        <v>24</v>
      </c>
      <c r="G69">
        <v>1</v>
      </c>
      <c r="H69">
        <v>32</v>
      </c>
      <c r="I69">
        <v>1</v>
      </c>
      <c r="J69" t="s">
        <v>610</v>
      </c>
      <c r="K69" t="s">
        <v>651</v>
      </c>
      <c r="L69" t="s">
        <v>576</v>
      </c>
      <c r="M69" s="2" t="str">
        <f>HYPERLINK("https://ovidsp.ovid.com/ovidweb.cgi?T=JS&amp;NEWS=n&amp;CSC=Y&amp;PAGE=toc&amp;D=yrovft&amp;AN=00008469-000000000-00000","https://ovidsp.ovid.com/ovidweb.cgi?T=JS&amp;NEWS=n&amp;CSC=Y&amp;PAGE=toc&amp;D=yrovft&amp;AN=00008469-000000000-00000")</f>
        <v>https://ovidsp.ovid.com/ovidweb.cgi?T=JS&amp;NEWS=n&amp;CSC=Y&amp;PAGE=toc&amp;D=yrovft&amp;AN=00008469-000000000-00000</v>
      </c>
      <c r="N69" t="s">
        <v>778</v>
      </c>
      <c r="O69" t="s">
        <v>272</v>
      </c>
      <c r="P69">
        <v>1359948</v>
      </c>
      <c r="Q69" t="s">
        <v>397</v>
      </c>
      <c r="R69" t="s">
        <v>29</v>
      </c>
      <c r="S69" t="s">
        <v>112</v>
      </c>
      <c r="T69" t="b">
        <v>1</v>
      </c>
      <c r="U69" t="s">
        <v>917</v>
      </c>
      <c r="V69" t="b">
        <v>1</v>
      </c>
      <c r="W69" t="s">
        <v>575</v>
      </c>
    </row>
    <row r="70" spans="1:23" x14ac:dyDescent="0.35">
      <c r="A70" t="s">
        <v>117</v>
      </c>
      <c r="B70" t="s">
        <v>643</v>
      </c>
      <c r="C70" t="s">
        <v>671</v>
      </c>
      <c r="D70" t="s">
        <v>20</v>
      </c>
      <c r="E70" s="1">
        <v>44926</v>
      </c>
      <c r="F70">
        <v>22</v>
      </c>
      <c r="G70">
        <v>2</v>
      </c>
      <c r="H70">
        <v>30</v>
      </c>
      <c r="I70">
        <v>1</v>
      </c>
      <c r="J70" t="s">
        <v>228</v>
      </c>
      <c r="K70" t="s">
        <v>465</v>
      </c>
      <c r="L70" t="s">
        <v>503</v>
      </c>
      <c r="M70" s="2" t="str">
        <f>HYPERLINK("https://ovidsp.ovid.com/ovidweb.cgi?T=JS&amp;NEWS=n&amp;CSC=Y&amp;PAGE=toc&amp;D=yrovft&amp;AN=00063110-000000000-00000","https://ovidsp.ovid.com/ovidweb.cgi?T=JS&amp;NEWS=n&amp;CSC=Y&amp;PAGE=toc&amp;D=yrovft&amp;AN=00063110-000000000-00000")</f>
        <v>https://ovidsp.ovid.com/ovidweb.cgi?T=JS&amp;NEWS=n&amp;CSC=Y&amp;PAGE=toc&amp;D=yrovft&amp;AN=00063110-000000000-00000</v>
      </c>
      <c r="N70" t="s">
        <v>778</v>
      </c>
      <c r="O70" t="s">
        <v>272</v>
      </c>
      <c r="P70">
        <v>1359948</v>
      </c>
      <c r="Q70" t="s">
        <v>691</v>
      </c>
      <c r="R70" t="s">
        <v>29</v>
      </c>
      <c r="S70" t="s">
        <v>630</v>
      </c>
      <c r="T70" t="b">
        <v>0</v>
      </c>
      <c r="U70" t="s">
        <v>671</v>
      </c>
      <c r="V70" t="b">
        <v>1</v>
      </c>
      <c r="W70" t="s">
        <v>575</v>
      </c>
    </row>
    <row r="71" spans="1:23" x14ac:dyDescent="0.35">
      <c r="A71" t="s">
        <v>556</v>
      </c>
      <c r="B71" t="s">
        <v>774</v>
      </c>
      <c r="C71" t="s">
        <v>671</v>
      </c>
      <c r="D71" t="s">
        <v>20</v>
      </c>
      <c r="E71" s="1">
        <v>44926</v>
      </c>
      <c r="F71">
        <v>27</v>
      </c>
      <c r="G71">
        <v>1</v>
      </c>
      <c r="H71">
        <v>35</v>
      </c>
      <c r="I71">
        <v>1</v>
      </c>
      <c r="J71" t="s">
        <v>889</v>
      </c>
      <c r="K71" t="s">
        <v>651</v>
      </c>
      <c r="L71" t="s">
        <v>871</v>
      </c>
      <c r="M71" s="2" t="str">
        <f>HYPERLINK("https://ovidsp.ovid.com/ovidweb.cgi?T=JS&amp;NEWS=n&amp;CSC=Y&amp;PAGE=toc&amp;D=yrovft&amp;AN=00042737-000000000-00000","https://ovidsp.ovid.com/ovidweb.cgi?T=JS&amp;NEWS=n&amp;CSC=Y&amp;PAGE=toc&amp;D=yrovft&amp;AN=00042737-000000000-00000")</f>
        <v>https://ovidsp.ovid.com/ovidweb.cgi?T=JS&amp;NEWS=n&amp;CSC=Y&amp;PAGE=toc&amp;D=yrovft&amp;AN=00042737-000000000-00000</v>
      </c>
      <c r="N71" t="s">
        <v>778</v>
      </c>
      <c r="O71" t="s">
        <v>272</v>
      </c>
      <c r="P71">
        <v>1359948</v>
      </c>
      <c r="Q71" t="s">
        <v>713</v>
      </c>
      <c r="R71" t="s">
        <v>29</v>
      </c>
      <c r="S71" t="s">
        <v>200</v>
      </c>
      <c r="T71" t="b">
        <v>0</v>
      </c>
      <c r="U71" t="s">
        <v>671</v>
      </c>
      <c r="V71" t="b">
        <v>1</v>
      </c>
      <c r="W71" t="s">
        <v>575</v>
      </c>
    </row>
    <row r="72" spans="1:23" x14ac:dyDescent="0.35">
      <c r="A72" t="s">
        <v>901</v>
      </c>
      <c r="B72" t="s">
        <v>807</v>
      </c>
      <c r="C72" t="s">
        <v>194</v>
      </c>
      <c r="D72" t="s">
        <v>20</v>
      </c>
      <c r="E72" s="1">
        <v>44926</v>
      </c>
      <c r="F72">
        <v>1</v>
      </c>
      <c r="G72">
        <v>2</v>
      </c>
      <c r="H72">
        <v>5</v>
      </c>
      <c r="I72">
        <v>4</v>
      </c>
      <c r="J72" t="s">
        <v>748</v>
      </c>
      <c r="K72" t="s">
        <v>115</v>
      </c>
      <c r="L72" t="s">
        <v>86</v>
      </c>
      <c r="M72" s="2" t="str">
        <f>HYPERLINK("https://ovidsp.ovid.com/ovidweb.cgi?T=JS&amp;NEWS=n&amp;CSC=Y&amp;PAGE=toc&amp;D=yrovft&amp;AN=00132578-000000000-00000","https://ovidsp.ovid.com/ovidweb.cgi?T=JS&amp;NEWS=n&amp;CSC=Y&amp;PAGE=toc&amp;D=yrovft&amp;AN=00132578-000000000-00000")</f>
        <v>https://ovidsp.ovid.com/ovidweb.cgi?T=JS&amp;NEWS=n&amp;CSC=Y&amp;PAGE=toc&amp;D=yrovft&amp;AN=00132578-000000000-00000</v>
      </c>
      <c r="N72" t="s">
        <v>778</v>
      </c>
      <c r="O72" t="s">
        <v>272</v>
      </c>
      <c r="P72">
        <v>1359948</v>
      </c>
      <c r="Q72" t="s">
        <v>530</v>
      </c>
      <c r="R72" t="s">
        <v>29</v>
      </c>
      <c r="S72" t="s">
        <v>699</v>
      </c>
      <c r="T72" t="b">
        <v>0</v>
      </c>
      <c r="U72" t="s">
        <v>671</v>
      </c>
      <c r="V72" t="b">
        <v>1</v>
      </c>
      <c r="W72" t="s">
        <v>575</v>
      </c>
    </row>
    <row r="73" spans="1:23" x14ac:dyDescent="0.35">
      <c r="A73" t="s">
        <v>40</v>
      </c>
      <c r="B73" t="s">
        <v>409</v>
      </c>
      <c r="C73" t="s">
        <v>969</v>
      </c>
      <c r="D73" t="s">
        <v>20</v>
      </c>
      <c r="E73" s="1">
        <v>44926</v>
      </c>
      <c r="F73">
        <v>6</v>
      </c>
      <c r="G73">
        <v>1</v>
      </c>
      <c r="H73">
        <v>12</v>
      </c>
      <c r="I73">
        <v>4</v>
      </c>
      <c r="J73" t="s">
        <v>233</v>
      </c>
      <c r="K73" t="s">
        <v>666</v>
      </c>
      <c r="L73" t="s">
        <v>766</v>
      </c>
      <c r="M73" s="2" t="str">
        <f>HYPERLINK("https://ovidsp.ovid.com/ovidweb.cgi?T=JS&amp;NEWS=n&amp;CSC=Y&amp;PAGE=toc&amp;D=yrovft&amp;AN=01241330-000000000-00000","https://ovidsp.ovid.com/ovidweb.cgi?T=JS&amp;NEWS=n&amp;CSC=Y&amp;PAGE=toc&amp;D=yrovft&amp;AN=01241330-000000000-00000")</f>
        <v>https://ovidsp.ovid.com/ovidweb.cgi?T=JS&amp;NEWS=n&amp;CSC=Y&amp;PAGE=toc&amp;D=yrovft&amp;AN=01241330-000000000-00000</v>
      </c>
      <c r="N73" t="s">
        <v>778</v>
      </c>
      <c r="O73" t="s">
        <v>272</v>
      </c>
      <c r="P73">
        <v>1359948</v>
      </c>
      <c r="Q73" t="s">
        <v>252</v>
      </c>
      <c r="R73" t="s">
        <v>29</v>
      </c>
      <c r="S73" t="s">
        <v>741</v>
      </c>
      <c r="T73" t="b">
        <v>0</v>
      </c>
      <c r="U73" t="s">
        <v>671</v>
      </c>
      <c r="V73" t="b">
        <v>1</v>
      </c>
      <c r="W73" t="s">
        <v>575</v>
      </c>
    </row>
    <row r="74" spans="1:23" x14ac:dyDescent="0.35">
      <c r="A74" t="s">
        <v>954</v>
      </c>
      <c r="B74" t="s">
        <v>60</v>
      </c>
      <c r="C74" t="s">
        <v>126</v>
      </c>
      <c r="D74" t="s">
        <v>20</v>
      </c>
      <c r="E74" s="1">
        <v>44926</v>
      </c>
      <c r="F74">
        <v>43</v>
      </c>
      <c r="G74">
        <v>1</v>
      </c>
      <c r="H74">
        <v>51</v>
      </c>
      <c r="I74">
        <v>1</v>
      </c>
      <c r="J74" t="s">
        <v>889</v>
      </c>
      <c r="K74" t="s">
        <v>651</v>
      </c>
      <c r="L74" t="s">
        <v>871</v>
      </c>
      <c r="M74" s="2" t="str">
        <f>HYPERLINK("https://ovidsp.ovid.com/ovidweb.cgi?T=JS&amp;NEWS=n&amp;CSC=Y&amp;PAGE=toc&amp;D=yrovft&amp;AN=00003677-000000000-00000","https://ovidsp.ovid.com/ovidweb.cgi?T=JS&amp;NEWS=n&amp;CSC=Y&amp;PAGE=toc&amp;D=yrovft&amp;AN=00003677-000000000-00000")</f>
        <v>https://ovidsp.ovid.com/ovidweb.cgi?T=JS&amp;NEWS=n&amp;CSC=Y&amp;PAGE=toc&amp;D=yrovft&amp;AN=00003677-000000000-00000</v>
      </c>
      <c r="N74" t="s">
        <v>778</v>
      </c>
      <c r="O74" t="s">
        <v>272</v>
      </c>
      <c r="P74">
        <v>1359948</v>
      </c>
      <c r="Q74" t="s">
        <v>719</v>
      </c>
      <c r="R74" t="s">
        <v>29</v>
      </c>
      <c r="S74" t="s">
        <v>728</v>
      </c>
      <c r="T74" t="b">
        <v>0</v>
      </c>
      <c r="U74" t="s">
        <v>671</v>
      </c>
      <c r="V74" t="b">
        <v>1</v>
      </c>
      <c r="W74" t="s">
        <v>575</v>
      </c>
    </row>
    <row r="75" spans="1:23" x14ac:dyDescent="0.35">
      <c r="A75" t="s">
        <v>836</v>
      </c>
      <c r="B75" t="s">
        <v>24</v>
      </c>
      <c r="C75" t="s">
        <v>671</v>
      </c>
      <c r="D75" t="s">
        <v>20</v>
      </c>
      <c r="E75" s="1">
        <v>44926</v>
      </c>
      <c r="F75">
        <v>38</v>
      </c>
      <c r="G75">
        <v>1</v>
      </c>
      <c r="H75">
        <v>46</v>
      </c>
      <c r="I75">
        <v>1</v>
      </c>
      <c r="J75" t="s">
        <v>889</v>
      </c>
      <c r="K75" t="s">
        <v>651</v>
      </c>
      <c r="L75" t="s">
        <v>871</v>
      </c>
      <c r="M75" s="2" t="str">
        <f>HYPERLINK("https://ovidsp.ovid.com/ovidweb.cgi?T=JS&amp;NEWS=n&amp;CSC=Y&amp;PAGE=toc&amp;D=yrovft&amp;AN=00003727-000000000-00000","https://ovidsp.ovid.com/ovidweb.cgi?T=JS&amp;NEWS=n&amp;CSC=Y&amp;PAGE=toc&amp;D=yrovft&amp;AN=00003727-000000000-00000")</f>
        <v>https://ovidsp.ovid.com/ovidweb.cgi?T=JS&amp;NEWS=n&amp;CSC=Y&amp;PAGE=toc&amp;D=yrovft&amp;AN=00003727-000000000-00000</v>
      </c>
      <c r="N75" t="s">
        <v>778</v>
      </c>
      <c r="O75" t="s">
        <v>272</v>
      </c>
      <c r="P75">
        <v>1359948</v>
      </c>
      <c r="Q75" t="s">
        <v>468</v>
      </c>
      <c r="R75" t="s">
        <v>29</v>
      </c>
      <c r="S75" t="s">
        <v>1014</v>
      </c>
      <c r="T75" t="b">
        <v>0</v>
      </c>
      <c r="U75" t="s">
        <v>671</v>
      </c>
      <c r="V75" t="b">
        <v>1</v>
      </c>
      <c r="W75" t="s">
        <v>575</v>
      </c>
    </row>
    <row r="76" spans="1:23" x14ac:dyDescent="0.35">
      <c r="A76" t="s">
        <v>358</v>
      </c>
      <c r="B76" t="s">
        <v>87</v>
      </c>
      <c r="C76" t="s">
        <v>884</v>
      </c>
      <c r="D76" t="s">
        <v>20</v>
      </c>
      <c r="E76" s="1">
        <v>44926</v>
      </c>
      <c r="F76">
        <v>21</v>
      </c>
      <c r="G76">
        <v>1</v>
      </c>
      <c r="H76">
        <v>28</v>
      </c>
      <c r="I76">
        <v>7</v>
      </c>
      <c r="J76" t="s">
        <v>735</v>
      </c>
      <c r="K76" t="s">
        <v>651</v>
      </c>
      <c r="L76" t="s">
        <v>118</v>
      </c>
      <c r="M76" s="2" t="str">
        <f>HYPERLINK("https://ovidsp.ovid.com/ovidweb.cgi?T=JS&amp;NEWS=n&amp;CSC=Y&amp;PAGE=toc&amp;D=yrovft&amp;AN=01436319-000000000-00000","https://ovidsp.ovid.com/ovidweb.cgi?T=JS&amp;NEWS=n&amp;CSC=Y&amp;PAGE=toc&amp;D=yrovft&amp;AN=01436319-000000000-00000")</f>
        <v>https://ovidsp.ovid.com/ovidweb.cgi?T=JS&amp;NEWS=n&amp;CSC=Y&amp;PAGE=toc&amp;D=yrovft&amp;AN=01436319-000000000-00000</v>
      </c>
      <c r="N76" t="s">
        <v>778</v>
      </c>
      <c r="O76" t="s">
        <v>272</v>
      </c>
      <c r="P76">
        <v>1359948</v>
      </c>
      <c r="Q76" t="s">
        <v>175</v>
      </c>
      <c r="R76" t="s">
        <v>29</v>
      </c>
      <c r="S76" t="s">
        <v>1015</v>
      </c>
      <c r="T76" t="b">
        <v>1</v>
      </c>
      <c r="U76" t="s">
        <v>251</v>
      </c>
      <c r="V76" t="b">
        <v>1</v>
      </c>
      <c r="W76" t="s">
        <v>575</v>
      </c>
    </row>
    <row r="77" spans="1:23" x14ac:dyDescent="0.35">
      <c r="A77" t="s">
        <v>553</v>
      </c>
      <c r="B77" t="s">
        <v>655</v>
      </c>
      <c r="C77" t="s">
        <v>139</v>
      </c>
      <c r="D77" t="s">
        <v>20</v>
      </c>
      <c r="E77" s="1">
        <v>44926</v>
      </c>
      <c r="F77">
        <v>40</v>
      </c>
      <c r="G77">
        <v>1</v>
      </c>
      <c r="H77">
        <v>48</v>
      </c>
      <c r="I77">
        <v>1</v>
      </c>
      <c r="J77" t="s">
        <v>889</v>
      </c>
      <c r="K77" t="s">
        <v>651</v>
      </c>
      <c r="L77" t="s">
        <v>871</v>
      </c>
      <c r="M77" s="2" t="str">
        <f>HYPERLINK("https://ovidsp.ovid.com/ovidweb.cgi?T=JS&amp;NEWS=n&amp;CSC=Y&amp;PAGE=toc&amp;D=yrovft&amp;AN=00004010-000000000-00000","https://ovidsp.ovid.com/ovidweb.cgi?T=JS&amp;NEWS=n&amp;CSC=Y&amp;PAGE=toc&amp;D=yrovft&amp;AN=00004010-000000000-00000")</f>
        <v>https://ovidsp.ovid.com/ovidweb.cgi?T=JS&amp;NEWS=n&amp;CSC=Y&amp;PAGE=toc&amp;D=yrovft&amp;AN=00004010-000000000-00000</v>
      </c>
      <c r="N77" t="s">
        <v>778</v>
      </c>
      <c r="O77" t="s">
        <v>272</v>
      </c>
      <c r="P77">
        <v>1359948</v>
      </c>
      <c r="Q77" t="s">
        <v>419</v>
      </c>
      <c r="R77" t="s">
        <v>29</v>
      </c>
      <c r="S77" t="s">
        <v>652</v>
      </c>
      <c r="T77" t="b">
        <v>0</v>
      </c>
      <c r="U77" t="s">
        <v>671</v>
      </c>
      <c r="V77" t="b">
        <v>1</v>
      </c>
      <c r="W77" t="s">
        <v>575</v>
      </c>
    </row>
    <row r="78" spans="1:23" x14ac:dyDescent="0.35">
      <c r="A78" t="s">
        <v>1013</v>
      </c>
      <c r="B78" t="s">
        <v>313</v>
      </c>
      <c r="C78" t="s">
        <v>671</v>
      </c>
      <c r="D78" t="s">
        <v>20</v>
      </c>
      <c r="E78" s="1">
        <v>44926</v>
      </c>
      <c r="F78">
        <v>29</v>
      </c>
      <c r="G78">
        <v>1</v>
      </c>
      <c r="H78">
        <v>37</v>
      </c>
      <c r="I78">
        <v>1</v>
      </c>
      <c r="J78" t="s">
        <v>889</v>
      </c>
      <c r="K78" t="s">
        <v>651</v>
      </c>
      <c r="L78" t="s">
        <v>871</v>
      </c>
      <c r="M78" s="2" t="str">
        <f>HYPERLINK("https://ovidsp.ovid.com/ovidweb.cgi?T=JS&amp;NEWS=n&amp;CSC=Y&amp;PAGE=toc&amp;D=yrovft&amp;AN=00004650-000000000-00000","https://ovidsp.ovid.com/ovidweb.cgi?T=JS&amp;NEWS=n&amp;CSC=Y&amp;PAGE=toc&amp;D=yrovft&amp;AN=00004650-000000000-00000")</f>
        <v>https://ovidsp.ovid.com/ovidweb.cgi?T=JS&amp;NEWS=n&amp;CSC=Y&amp;PAGE=toc&amp;D=yrovft&amp;AN=00004650-000000000-00000</v>
      </c>
      <c r="N78" t="s">
        <v>778</v>
      </c>
      <c r="O78" t="s">
        <v>272</v>
      </c>
      <c r="P78">
        <v>1359948</v>
      </c>
      <c r="Q78" t="s">
        <v>926</v>
      </c>
      <c r="R78" t="s">
        <v>29</v>
      </c>
      <c r="S78" t="s">
        <v>41</v>
      </c>
      <c r="T78" t="b">
        <v>1</v>
      </c>
      <c r="U78" t="s">
        <v>76</v>
      </c>
      <c r="V78" t="b">
        <v>1</v>
      </c>
      <c r="W78" t="s">
        <v>575</v>
      </c>
    </row>
    <row r="79" spans="1:23" x14ac:dyDescent="0.35">
      <c r="A79" t="s">
        <v>160</v>
      </c>
      <c r="B79" t="s">
        <v>952</v>
      </c>
      <c r="C79" t="s">
        <v>671</v>
      </c>
      <c r="D79" t="s">
        <v>20</v>
      </c>
      <c r="E79" s="1">
        <v>44926</v>
      </c>
      <c r="F79">
        <v>33</v>
      </c>
      <c r="G79">
        <v>1</v>
      </c>
      <c r="H79">
        <v>40</v>
      </c>
      <c r="I79">
        <v>6</v>
      </c>
      <c r="J79" t="s">
        <v>915</v>
      </c>
      <c r="K79" t="s">
        <v>651</v>
      </c>
      <c r="L79" t="s">
        <v>182</v>
      </c>
      <c r="M79" s="2" t="str">
        <f>HYPERLINK("https://ovidsp.ovid.com/ovidweb.cgi?T=JS&amp;NEWS=n&amp;CSC=Y&amp;PAGE=toc&amp;D=yrovft&amp;AN=01845097-000000000-00000","https://ovidsp.ovid.com/ovidweb.cgi?T=JS&amp;NEWS=n&amp;CSC=Y&amp;PAGE=toc&amp;D=yrovft&amp;AN=01845097-000000000-00000")</f>
        <v>https://ovidsp.ovid.com/ovidweb.cgi?T=JS&amp;NEWS=n&amp;CSC=Y&amp;PAGE=toc&amp;D=yrovft&amp;AN=01845097-000000000-00000</v>
      </c>
      <c r="N79" t="s">
        <v>778</v>
      </c>
      <c r="O79" t="s">
        <v>272</v>
      </c>
      <c r="P79">
        <v>1359948</v>
      </c>
      <c r="Q79" t="s">
        <v>685</v>
      </c>
      <c r="R79" t="s">
        <v>29</v>
      </c>
      <c r="S79" t="s">
        <v>607</v>
      </c>
      <c r="T79" t="b">
        <v>0</v>
      </c>
      <c r="U79" t="s">
        <v>671</v>
      </c>
      <c r="V79" t="b">
        <v>1</v>
      </c>
      <c r="W79" t="s">
        <v>575</v>
      </c>
    </row>
    <row r="80" spans="1:23" x14ac:dyDescent="0.35">
      <c r="A80" t="s">
        <v>696</v>
      </c>
      <c r="B80" t="s">
        <v>650</v>
      </c>
      <c r="C80" t="s">
        <v>671</v>
      </c>
      <c r="D80" t="s">
        <v>20</v>
      </c>
      <c r="E80" s="1">
        <v>44926</v>
      </c>
      <c r="F80">
        <v>28</v>
      </c>
      <c r="G80">
        <v>1</v>
      </c>
      <c r="H80">
        <v>36</v>
      </c>
      <c r="I80">
        <v>1</v>
      </c>
      <c r="J80" t="s">
        <v>889</v>
      </c>
      <c r="K80" t="s">
        <v>651</v>
      </c>
      <c r="L80" t="s">
        <v>871</v>
      </c>
      <c r="M80" s="2" t="str">
        <f>HYPERLINK("https://ovidsp.ovid.com/ovidweb.cgi?T=JS&amp;NEWS=n&amp;CSC=Y&amp;PAGE=toc&amp;D=yrovft&amp;AN=00001163-000000000-00000","https://ovidsp.ovid.com/ovidweb.cgi?T=JS&amp;NEWS=n&amp;CSC=Y&amp;PAGE=toc&amp;D=yrovft&amp;AN=00001163-000000000-00000")</f>
        <v>https://ovidsp.ovid.com/ovidweb.cgi?T=JS&amp;NEWS=n&amp;CSC=Y&amp;PAGE=toc&amp;D=yrovft&amp;AN=00001163-000000000-00000</v>
      </c>
      <c r="N80" t="s">
        <v>778</v>
      </c>
      <c r="O80" t="s">
        <v>272</v>
      </c>
      <c r="P80">
        <v>1359948</v>
      </c>
      <c r="Q80" t="s">
        <v>209</v>
      </c>
      <c r="R80" t="s">
        <v>29</v>
      </c>
      <c r="S80" t="s">
        <v>541</v>
      </c>
      <c r="T80" t="b">
        <v>0</v>
      </c>
      <c r="U80" t="s">
        <v>671</v>
      </c>
      <c r="V80" t="b">
        <v>1</v>
      </c>
      <c r="W80" t="s">
        <v>575</v>
      </c>
    </row>
    <row r="81" spans="1:23" x14ac:dyDescent="0.35">
      <c r="A81" t="s">
        <v>311</v>
      </c>
      <c r="B81" t="s">
        <v>253</v>
      </c>
      <c r="C81" t="s">
        <v>461</v>
      </c>
      <c r="D81" t="s">
        <v>20</v>
      </c>
      <c r="E81" s="1">
        <v>44926</v>
      </c>
      <c r="F81">
        <v>23</v>
      </c>
      <c r="G81">
        <v>1</v>
      </c>
      <c r="H81">
        <v>31</v>
      </c>
      <c r="I81">
        <v>1</v>
      </c>
      <c r="J81" t="s">
        <v>42</v>
      </c>
      <c r="K81" t="s">
        <v>651</v>
      </c>
      <c r="L81" t="s">
        <v>316</v>
      </c>
      <c r="M81" s="2" t="str">
        <f>HYPERLINK("https://ovidsp.ovid.com/ovidweb.cgi?T=JS&amp;NEWS=n&amp;CSC=Y&amp;PAGE=toc&amp;D=yrovft&amp;AN=00019048-000000000-00000","https://ovidsp.ovid.com/ovidweb.cgi?T=JS&amp;NEWS=n&amp;CSC=Y&amp;PAGE=toc&amp;D=yrovft&amp;AN=00019048-000000000-00000")</f>
        <v>https://ovidsp.ovid.com/ovidweb.cgi?T=JS&amp;NEWS=n&amp;CSC=Y&amp;PAGE=toc&amp;D=yrovft&amp;AN=00019048-000000000-00000</v>
      </c>
      <c r="N81" t="s">
        <v>778</v>
      </c>
      <c r="O81" t="s">
        <v>272</v>
      </c>
      <c r="P81">
        <v>1359948</v>
      </c>
      <c r="Q81" t="s">
        <v>421</v>
      </c>
      <c r="R81" t="s">
        <v>29</v>
      </c>
      <c r="S81" t="s">
        <v>189</v>
      </c>
      <c r="T81" t="b">
        <v>0</v>
      </c>
      <c r="U81" t="s">
        <v>671</v>
      </c>
      <c r="V81" t="b">
        <v>1</v>
      </c>
      <c r="W81" t="s">
        <v>575</v>
      </c>
    </row>
    <row r="82" spans="1:23" x14ac:dyDescent="0.35">
      <c r="A82" t="s">
        <v>1005</v>
      </c>
      <c r="B82" t="s">
        <v>821</v>
      </c>
      <c r="C82" t="s">
        <v>671</v>
      </c>
      <c r="D82" t="s">
        <v>20</v>
      </c>
      <c r="E82" s="1">
        <v>44926</v>
      </c>
      <c r="F82">
        <v>53</v>
      </c>
      <c r="G82">
        <v>1</v>
      </c>
      <c r="H82">
        <v>61</v>
      </c>
      <c r="I82">
        <v>1</v>
      </c>
      <c r="J82" t="s">
        <v>682</v>
      </c>
      <c r="K82" t="s">
        <v>651</v>
      </c>
      <c r="L82" t="s">
        <v>490</v>
      </c>
      <c r="M82" s="2" t="str">
        <f>HYPERLINK("https://ovidsp.ovid.com/ovidweb.cgi?T=JS&amp;NEWS=n&amp;CSC=Y&amp;PAGE=toc&amp;D=yrovft&amp;AN=00004311-000000000-00000","https://ovidsp.ovid.com/ovidweb.cgi?T=JS&amp;NEWS=n&amp;CSC=Y&amp;PAGE=toc&amp;D=yrovft&amp;AN=00004311-000000000-00000")</f>
        <v>https://ovidsp.ovid.com/ovidweb.cgi?T=JS&amp;NEWS=n&amp;CSC=Y&amp;PAGE=toc&amp;D=yrovft&amp;AN=00004311-000000000-00000</v>
      </c>
      <c r="N82" t="s">
        <v>778</v>
      </c>
      <c r="O82" t="s">
        <v>272</v>
      </c>
      <c r="P82">
        <v>1359948</v>
      </c>
      <c r="Q82" t="s">
        <v>665</v>
      </c>
      <c r="R82" t="s">
        <v>29</v>
      </c>
      <c r="S82" t="s">
        <v>869</v>
      </c>
      <c r="T82" t="b">
        <v>0</v>
      </c>
      <c r="U82" t="s">
        <v>671</v>
      </c>
      <c r="V82" t="b">
        <v>1</v>
      </c>
      <c r="W82" t="s">
        <v>575</v>
      </c>
    </row>
    <row r="83" spans="1:23" x14ac:dyDescent="0.35">
      <c r="A83" t="s">
        <v>284</v>
      </c>
      <c r="B83" t="s">
        <v>395</v>
      </c>
      <c r="C83" t="s">
        <v>671</v>
      </c>
      <c r="D83" t="s">
        <v>20</v>
      </c>
      <c r="E83" s="1">
        <v>44926</v>
      </c>
      <c r="F83">
        <v>30</v>
      </c>
      <c r="G83">
        <v>1</v>
      </c>
      <c r="H83">
        <v>38</v>
      </c>
      <c r="I83">
        <v>1</v>
      </c>
      <c r="J83" t="s">
        <v>958</v>
      </c>
      <c r="K83" t="s">
        <v>651</v>
      </c>
      <c r="L83" t="s">
        <v>972</v>
      </c>
      <c r="M83" s="2" t="str">
        <f>HYPERLINK("https://ovidsp.ovid.com/ovidweb.cgi?T=JS&amp;NEWS=n&amp;CSC=Y&amp;PAGE=toc&amp;D=yrovft&amp;AN=00004850-000000000-00000","https://ovidsp.ovid.com/ovidweb.cgi?T=JS&amp;NEWS=n&amp;CSC=Y&amp;PAGE=toc&amp;D=yrovft&amp;AN=00004850-000000000-00000")</f>
        <v>https://ovidsp.ovid.com/ovidweb.cgi?T=JS&amp;NEWS=n&amp;CSC=Y&amp;PAGE=toc&amp;D=yrovft&amp;AN=00004850-000000000-00000</v>
      </c>
      <c r="N83" t="s">
        <v>778</v>
      </c>
      <c r="O83" t="s">
        <v>272</v>
      </c>
      <c r="P83">
        <v>1359948</v>
      </c>
      <c r="Q83" t="s">
        <v>470</v>
      </c>
      <c r="R83" t="s">
        <v>29</v>
      </c>
      <c r="S83" t="s">
        <v>803</v>
      </c>
      <c r="T83" t="b">
        <v>0</v>
      </c>
      <c r="U83" t="s">
        <v>671</v>
      </c>
      <c r="V83" t="b">
        <v>1</v>
      </c>
      <c r="W83" t="s">
        <v>575</v>
      </c>
    </row>
    <row r="84" spans="1:23" x14ac:dyDescent="0.35">
      <c r="A84" t="s">
        <v>515</v>
      </c>
      <c r="B84" t="s">
        <v>375</v>
      </c>
      <c r="C84" t="s">
        <v>671</v>
      </c>
      <c r="D84" t="s">
        <v>20</v>
      </c>
      <c r="E84" s="1">
        <v>44926</v>
      </c>
      <c r="F84">
        <v>38</v>
      </c>
      <c r="G84">
        <v>1</v>
      </c>
      <c r="H84">
        <v>45</v>
      </c>
      <c r="I84">
        <v>4</v>
      </c>
      <c r="J84" t="s">
        <v>256</v>
      </c>
      <c r="K84" t="s">
        <v>743</v>
      </c>
      <c r="L84" t="s">
        <v>585</v>
      </c>
      <c r="M84" s="2" t="str">
        <f>HYPERLINK("https://ovidsp.ovid.com/ovidweb.cgi?T=JS&amp;NEWS=n&amp;CSC=Y&amp;PAGE=toc&amp;D=yrovft&amp;AN=00004356-000000000-00000","https://ovidsp.ovid.com/ovidweb.cgi?T=JS&amp;NEWS=n&amp;CSC=Y&amp;PAGE=toc&amp;D=yrovft&amp;AN=00004356-000000000-00000")</f>
        <v>https://ovidsp.ovid.com/ovidweb.cgi?T=JS&amp;NEWS=n&amp;CSC=Y&amp;PAGE=toc&amp;D=yrovft&amp;AN=00004356-000000000-00000</v>
      </c>
      <c r="N84" t="s">
        <v>778</v>
      </c>
      <c r="O84" t="s">
        <v>272</v>
      </c>
      <c r="P84">
        <v>1359948</v>
      </c>
      <c r="Q84" t="s">
        <v>755</v>
      </c>
      <c r="R84" t="s">
        <v>29</v>
      </c>
      <c r="S84" t="s">
        <v>663</v>
      </c>
      <c r="T84" t="b">
        <v>0</v>
      </c>
      <c r="U84" t="s">
        <v>671</v>
      </c>
      <c r="V84" t="b">
        <v>1</v>
      </c>
      <c r="W84" t="s">
        <v>575</v>
      </c>
    </row>
    <row r="85" spans="1:23" x14ac:dyDescent="0.35">
      <c r="A85" t="s">
        <v>771</v>
      </c>
      <c r="B85" t="s">
        <v>133</v>
      </c>
      <c r="C85" t="s">
        <v>921</v>
      </c>
      <c r="D85" t="s">
        <v>20</v>
      </c>
      <c r="E85" s="1">
        <v>44926</v>
      </c>
      <c r="F85">
        <v>55</v>
      </c>
      <c r="G85">
        <v>1</v>
      </c>
      <c r="H85">
        <v>62</v>
      </c>
      <c r="I85">
        <v>4</v>
      </c>
      <c r="J85" t="s">
        <v>995</v>
      </c>
      <c r="K85" t="s">
        <v>651</v>
      </c>
      <c r="L85" t="s">
        <v>30</v>
      </c>
      <c r="M85" s="2" t="str">
        <f>HYPERLINK("https://ovidsp.ovid.com/ovidweb.cgi?T=JS&amp;NEWS=n&amp;CSC=Y&amp;PAGE=toc&amp;D=yrovft&amp;AN=00004397-000000000-00000","https://ovidsp.ovid.com/ovidweb.cgi?T=JS&amp;NEWS=n&amp;CSC=Y&amp;PAGE=toc&amp;D=yrovft&amp;AN=00004397-000000000-00000")</f>
        <v>https://ovidsp.ovid.com/ovidweb.cgi?T=JS&amp;NEWS=n&amp;CSC=Y&amp;PAGE=toc&amp;D=yrovft&amp;AN=00004397-000000000-00000</v>
      </c>
      <c r="N85" t="s">
        <v>778</v>
      </c>
      <c r="O85" t="s">
        <v>272</v>
      </c>
      <c r="P85">
        <v>1359948</v>
      </c>
      <c r="Q85" t="s">
        <v>407</v>
      </c>
      <c r="R85" t="s">
        <v>29</v>
      </c>
      <c r="S85" t="s">
        <v>756</v>
      </c>
      <c r="T85" t="b">
        <v>0</v>
      </c>
      <c r="U85" t="s">
        <v>671</v>
      </c>
      <c r="V85" t="b">
        <v>1</v>
      </c>
      <c r="W85" t="s">
        <v>575</v>
      </c>
    </row>
    <row r="86" spans="1:23" x14ac:dyDescent="0.35">
      <c r="A86" t="s">
        <v>757</v>
      </c>
      <c r="B86" t="s">
        <v>587</v>
      </c>
      <c r="C86" t="s">
        <v>2</v>
      </c>
      <c r="D86" t="s">
        <v>20</v>
      </c>
      <c r="E86" s="1">
        <v>44926</v>
      </c>
      <c r="F86">
        <v>50</v>
      </c>
      <c r="G86">
        <v>1</v>
      </c>
      <c r="H86">
        <v>58</v>
      </c>
      <c r="I86">
        <v>1</v>
      </c>
      <c r="J86" t="s">
        <v>73</v>
      </c>
      <c r="K86" t="s">
        <v>651</v>
      </c>
      <c r="L86" t="s">
        <v>942</v>
      </c>
      <c r="M86" s="2" t="str">
        <f>HYPERLINK("https://ovidsp.ovid.com/ovidweb.cgi?T=JS&amp;NEWS=n&amp;CSC=Y&amp;PAGE=toc&amp;D=yrovft&amp;AN=00004424-000000000-00000","https://ovidsp.ovid.com/ovidweb.cgi?T=JS&amp;NEWS=n&amp;CSC=Y&amp;PAGE=toc&amp;D=yrovft&amp;AN=00004424-000000000-00000")</f>
        <v>https://ovidsp.ovid.com/ovidweb.cgi?T=JS&amp;NEWS=n&amp;CSC=Y&amp;PAGE=toc&amp;D=yrovft&amp;AN=00004424-000000000-00000</v>
      </c>
      <c r="N86" t="s">
        <v>778</v>
      </c>
      <c r="O86" t="s">
        <v>272</v>
      </c>
      <c r="P86">
        <v>1359948</v>
      </c>
      <c r="Q86" t="s">
        <v>210</v>
      </c>
      <c r="R86" t="s">
        <v>29</v>
      </c>
      <c r="S86" t="s">
        <v>646</v>
      </c>
      <c r="T86" t="b">
        <v>0</v>
      </c>
      <c r="U86" t="s">
        <v>671</v>
      </c>
      <c r="V86" t="b">
        <v>1</v>
      </c>
      <c r="W86" t="s">
        <v>575</v>
      </c>
    </row>
    <row r="87" spans="1:23" x14ac:dyDescent="0.35">
      <c r="A87" t="s">
        <v>612</v>
      </c>
      <c r="B87" t="s">
        <v>6</v>
      </c>
      <c r="C87" t="s">
        <v>671</v>
      </c>
      <c r="D87" t="s">
        <v>20</v>
      </c>
      <c r="E87" s="1">
        <v>44926</v>
      </c>
      <c r="F87">
        <v>68</v>
      </c>
      <c r="G87">
        <v>1</v>
      </c>
      <c r="H87">
        <v>92</v>
      </c>
      <c r="I87">
        <v>1</v>
      </c>
      <c r="J87" t="s">
        <v>889</v>
      </c>
      <c r="K87" t="s">
        <v>651</v>
      </c>
      <c r="L87" t="s">
        <v>871</v>
      </c>
      <c r="M87" s="2" t="str">
        <f>HYPERLINK("https://ovidsp.ovid.com/ovidweb.cgi?T=JS&amp;NEWS=n&amp;CSC=Y&amp;PAGE=toc&amp;D=yrovft&amp;AN=00126334-000000000-00000","https://ovidsp.ovid.com/ovidweb.cgi?T=JS&amp;NEWS=n&amp;CSC=Y&amp;PAGE=toc&amp;D=yrovft&amp;AN=00126334-000000000-00000")</f>
        <v>https://ovidsp.ovid.com/ovidweb.cgi?T=JS&amp;NEWS=n&amp;CSC=Y&amp;PAGE=toc&amp;D=yrovft&amp;AN=00126334-000000000-00000</v>
      </c>
      <c r="N87" t="s">
        <v>778</v>
      </c>
      <c r="O87" t="s">
        <v>272</v>
      </c>
      <c r="P87">
        <v>1359948</v>
      </c>
      <c r="Q87" t="s">
        <v>504</v>
      </c>
      <c r="R87" t="s">
        <v>29</v>
      </c>
      <c r="S87" t="s">
        <v>878</v>
      </c>
      <c r="T87" t="b">
        <v>1</v>
      </c>
      <c r="U87" t="s">
        <v>785</v>
      </c>
      <c r="V87" t="b">
        <v>1</v>
      </c>
      <c r="W87" t="s">
        <v>575</v>
      </c>
    </row>
    <row r="88" spans="1:23" x14ac:dyDescent="0.35">
      <c r="A88" t="s">
        <v>340</v>
      </c>
      <c r="B88" t="s">
        <v>955</v>
      </c>
      <c r="C88" t="s">
        <v>998</v>
      </c>
      <c r="D88" t="s">
        <v>20</v>
      </c>
      <c r="E88" s="1">
        <v>44926</v>
      </c>
      <c r="F88">
        <v>21</v>
      </c>
      <c r="G88">
        <v>1</v>
      </c>
      <c r="H88">
        <v>29</v>
      </c>
      <c r="I88">
        <v>1</v>
      </c>
      <c r="J88" t="s">
        <v>889</v>
      </c>
      <c r="K88" t="s">
        <v>651</v>
      </c>
      <c r="L88" t="s">
        <v>871</v>
      </c>
      <c r="M88" s="2" t="str">
        <f>HYPERLINK("https://ovidsp.ovid.com/ovidweb.cgi?T=JS&amp;NEWS=n&amp;CSC=Y&amp;PAGE=toc&amp;D=yrovft&amp;AN=00124743-000000000-00000","https://ovidsp.ovid.com/ovidweb.cgi?T=JS&amp;NEWS=n&amp;CSC=Y&amp;PAGE=toc&amp;D=yrovft&amp;AN=00124743-000000000-00000")</f>
        <v>https://ovidsp.ovid.com/ovidweb.cgi?T=JS&amp;NEWS=n&amp;CSC=Y&amp;PAGE=toc&amp;D=yrovft&amp;AN=00124743-000000000-00000</v>
      </c>
      <c r="N88" t="s">
        <v>778</v>
      </c>
      <c r="O88" t="s">
        <v>272</v>
      </c>
      <c r="P88">
        <v>1359948</v>
      </c>
      <c r="Q88" t="s">
        <v>8</v>
      </c>
      <c r="R88" t="s">
        <v>29</v>
      </c>
      <c r="S88" t="s">
        <v>717</v>
      </c>
      <c r="T88" t="b">
        <v>1</v>
      </c>
      <c r="U88" t="s">
        <v>862</v>
      </c>
      <c r="V88" t="b">
        <v>1</v>
      </c>
      <c r="W88" t="s">
        <v>575</v>
      </c>
    </row>
    <row r="89" spans="1:23" x14ac:dyDescent="0.35">
      <c r="A89" t="s">
        <v>222</v>
      </c>
      <c r="B89" t="s">
        <v>436</v>
      </c>
      <c r="C89" t="s">
        <v>297</v>
      </c>
      <c r="D89" t="s">
        <v>20</v>
      </c>
      <c r="E89" s="1">
        <v>44926</v>
      </c>
      <c r="F89">
        <v>45</v>
      </c>
      <c r="G89">
        <v>1</v>
      </c>
      <c r="H89">
        <v>53</v>
      </c>
      <c r="I89">
        <v>1</v>
      </c>
      <c r="J89" t="s">
        <v>889</v>
      </c>
      <c r="K89" t="s">
        <v>651</v>
      </c>
      <c r="L89" t="s">
        <v>871</v>
      </c>
      <c r="M89" s="2" t="str">
        <f>HYPERLINK("https://ovidsp.ovid.com/ovidweb.cgi?T=JS&amp;NEWS=n&amp;CSC=Y&amp;PAGE=toc&amp;D=yrovft&amp;AN=00005110-000000000-00000","https://ovidsp.ovid.com/ovidweb.cgi?T=JS&amp;NEWS=n&amp;CSC=Y&amp;PAGE=toc&amp;D=yrovft&amp;AN=00005110-000000000-00000")</f>
        <v>https://ovidsp.ovid.com/ovidweb.cgi?T=JS&amp;NEWS=n&amp;CSC=Y&amp;PAGE=toc&amp;D=yrovft&amp;AN=00005110-000000000-00000</v>
      </c>
      <c r="N89" t="s">
        <v>778</v>
      </c>
      <c r="O89" t="s">
        <v>272</v>
      </c>
      <c r="P89">
        <v>1359948</v>
      </c>
      <c r="Q89" t="s">
        <v>586</v>
      </c>
      <c r="R89" t="s">
        <v>29</v>
      </c>
      <c r="S89" t="s">
        <v>683</v>
      </c>
      <c r="T89" t="b">
        <v>0</v>
      </c>
      <c r="U89" t="s">
        <v>671</v>
      </c>
      <c r="V89" t="b">
        <v>1</v>
      </c>
      <c r="W89" t="s">
        <v>575</v>
      </c>
    </row>
    <row r="90" spans="1:23" x14ac:dyDescent="0.35">
      <c r="A90" t="s">
        <v>398</v>
      </c>
      <c r="B90" t="s">
        <v>1027</v>
      </c>
      <c r="C90" t="s">
        <v>671</v>
      </c>
      <c r="D90" t="s">
        <v>20</v>
      </c>
      <c r="E90" s="1">
        <v>44926</v>
      </c>
      <c r="F90">
        <v>38</v>
      </c>
      <c r="G90">
        <v>1</v>
      </c>
      <c r="H90">
        <v>46</v>
      </c>
      <c r="I90">
        <v>1</v>
      </c>
      <c r="J90" t="s">
        <v>889</v>
      </c>
      <c r="K90" t="s">
        <v>651</v>
      </c>
      <c r="L90" t="s">
        <v>871</v>
      </c>
      <c r="M90" s="2" t="str">
        <f>HYPERLINK("https://ovidsp.ovid.com/ovidweb.cgi?T=JS&amp;NEWS=n&amp;CSC=Y&amp;PAGE=toc&amp;D=yrovft&amp;AN=00004479-000000000-00000","https://ovidsp.ovid.com/ovidweb.cgi?T=JS&amp;NEWS=n&amp;CSC=Y&amp;PAGE=toc&amp;D=yrovft&amp;AN=00004479-000000000-00000")</f>
        <v>https://ovidsp.ovid.com/ovidweb.cgi?T=JS&amp;NEWS=n&amp;CSC=Y&amp;PAGE=toc&amp;D=yrovft&amp;AN=00004479-000000000-00000</v>
      </c>
      <c r="N90" t="s">
        <v>778</v>
      </c>
      <c r="O90" t="s">
        <v>272</v>
      </c>
      <c r="P90">
        <v>1359948</v>
      </c>
      <c r="Q90" t="s">
        <v>840</v>
      </c>
      <c r="R90" t="s">
        <v>29</v>
      </c>
      <c r="S90" t="s">
        <v>67</v>
      </c>
      <c r="T90" t="b">
        <v>1</v>
      </c>
      <c r="U90" t="s">
        <v>664</v>
      </c>
      <c r="V90" t="b">
        <v>1</v>
      </c>
      <c r="W90" t="s">
        <v>575</v>
      </c>
    </row>
    <row r="91" spans="1:23" x14ac:dyDescent="0.35">
      <c r="A91" t="s">
        <v>628</v>
      </c>
      <c r="B91" t="s">
        <v>671</v>
      </c>
      <c r="C91" t="s">
        <v>136</v>
      </c>
      <c r="D91" t="s">
        <v>20</v>
      </c>
      <c r="E91" s="1">
        <v>44926</v>
      </c>
      <c r="F91">
        <v>22</v>
      </c>
      <c r="G91">
        <v>1</v>
      </c>
      <c r="H91">
        <v>29</v>
      </c>
      <c r="I91">
        <v>4</v>
      </c>
      <c r="J91" t="s">
        <v>184</v>
      </c>
      <c r="K91" t="s">
        <v>651</v>
      </c>
      <c r="L91" t="s">
        <v>372</v>
      </c>
      <c r="M91" s="2" t="str">
        <f>HYPERLINK("https://ovidsp.ovid.com/ovidweb.cgi?T=JS&amp;NEWS=n&amp;CSC=Y&amp;PAGE=toc&amp;D=yrovft&amp;AN=01436970-000000000-00000","https://ovidsp.ovid.com/ovidweb.cgi?T=JS&amp;NEWS=n&amp;CSC=Y&amp;PAGE=toc&amp;D=yrovft&amp;AN=01436970-000000000-00000")</f>
        <v>https://ovidsp.ovid.com/ovidweb.cgi?T=JS&amp;NEWS=n&amp;CSC=Y&amp;PAGE=toc&amp;D=yrovft&amp;AN=01436970-000000000-00000</v>
      </c>
      <c r="N91" t="s">
        <v>778</v>
      </c>
      <c r="O91" t="s">
        <v>272</v>
      </c>
      <c r="P91">
        <v>1359948</v>
      </c>
      <c r="Q91" t="s">
        <v>479</v>
      </c>
      <c r="R91" t="s">
        <v>29</v>
      </c>
      <c r="S91" t="s">
        <v>341</v>
      </c>
      <c r="T91" t="b">
        <v>1</v>
      </c>
      <c r="U91" t="s">
        <v>833</v>
      </c>
      <c r="V91" t="b">
        <v>1</v>
      </c>
      <c r="W91" t="s">
        <v>575</v>
      </c>
    </row>
    <row r="92" spans="1:23" x14ac:dyDescent="0.35">
      <c r="A92" t="s">
        <v>418</v>
      </c>
      <c r="B92" t="s">
        <v>122</v>
      </c>
      <c r="C92" t="s">
        <v>671</v>
      </c>
      <c r="D92" t="s">
        <v>20</v>
      </c>
      <c r="E92" s="1">
        <v>44926</v>
      </c>
      <c r="F92">
        <v>35</v>
      </c>
      <c r="G92">
        <v>1</v>
      </c>
      <c r="H92">
        <v>42</v>
      </c>
      <c r="I92">
        <v>6</v>
      </c>
      <c r="J92" t="s">
        <v>915</v>
      </c>
      <c r="K92" t="s">
        <v>651</v>
      </c>
      <c r="L92" t="s">
        <v>182</v>
      </c>
      <c r="M92" s="2" t="str">
        <f>HYPERLINK("https://ovidsp.ovid.com/ovidweb.cgi?T=JS&amp;NEWS=n&amp;CSC=Y&amp;PAGE=toc&amp;D=yrovft&amp;AN=01273116-000000000-00000","https://ovidsp.ovid.com/ovidweb.cgi?T=JS&amp;NEWS=n&amp;CSC=Y&amp;PAGE=toc&amp;D=yrovft&amp;AN=01273116-000000000-00000")</f>
        <v>https://ovidsp.ovid.com/ovidweb.cgi?T=JS&amp;NEWS=n&amp;CSC=Y&amp;PAGE=toc&amp;D=yrovft&amp;AN=01273116-000000000-00000</v>
      </c>
      <c r="N92" t="s">
        <v>778</v>
      </c>
      <c r="O92" t="s">
        <v>272</v>
      </c>
      <c r="P92">
        <v>1359948</v>
      </c>
      <c r="Q92" t="s">
        <v>167</v>
      </c>
      <c r="R92" t="s">
        <v>29</v>
      </c>
      <c r="S92" t="s">
        <v>638</v>
      </c>
      <c r="T92" t="b">
        <v>0</v>
      </c>
      <c r="U92" t="s">
        <v>671</v>
      </c>
      <c r="V92" t="b">
        <v>1</v>
      </c>
      <c r="W92" t="s">
        <v>575</v>
      </c>
    </row>
    <row r="93" spans="1:23" x14ac:dyDescent="0.35">
      <c r="A93" t="s">
        <v>851</v>
      </c>
      <c r="B93" t="s">
        <v>1026</v>
      </c>
      <c r="C93" t="s">
        <v>333</v>
      </c>
      <c r="D93" t="s">
        <v>20</v>
      </c>
      <c r="E93" s="1">
        <v>44926</v>
      </c>
      <c r="F93">
        <v>30</v>
      </c>
      <c r="G93">
        <v>1</v>
      </c>
      <c r="H93">
        <v>38</v>
      </c>
      <c r="I93">
        <v>1</v>
      </c>
      <c r="J93" t="s">
        <v>105</v>
      </c>
      <c r="K93" t="s">
        <v>651</v>
      </c>
      <c r="L93" t="s">
        <v>938</v>
      </c>
      <c r="M93" s="2" t="str">
        <f>HYPERLINK("https://ovidsp.ovid.com/ovidweb.cgi?T=JS&amp;NEWS=n&amp;CSC=Y&amp;PAGE=toc&amp;D=yrovft&amp;AN=00005082-000000000-00000","https://ovidsp.ovid.com/ovidweb.cgi?T=JS&amp;NEWS=n&amp;CSC=Y&amp;PAGE=toc&amp;D=yrovft&amp;AN=00005082-000000000-00000")</f>
        <v>https://ovidsp.ovid.com/ovidweb.cgi?T=JS&amp;NEWS=n&amp;CSC=Y&amp;PAGE=toc&amp;D=yrovft&amp;AN=00005082-000000000-00000</v>
      </c>
      <c r="N93" t="s">
        <v>778</v>
      </c>
      <c r="O93" t="s">
        <v>272</v>
      </c>
      <c r="P93">
        <v>1359948</v>
      </c>
      <c r="Q93" t="s">
        <v>725</v>
      </c>
      <c r="R93" t="s">
        <v>29</v>
      </c>
      <c r="S93" t="s">
        <v>822</v>
      </c>
      <c r="T93" t="b">
        <v>1</v>
      </c>
      <c r="U93" t="s">
        <v>924</v>
      </c>
      <c r="V93" t="b">
        <v>1</v>
      </c>
      <c r="W93" t="s">
        <v>575</v>
      </c>
    </row>
    <row r="94" spans="1:23" x14ac:dyDescent="0.35">
      <c r="A94" t="s">
        <v>91</v>
      </c>
      <c r="B94" t="s">
        <v>1028</v>
      </c>
      <c r="C94" t="s">
        <v>671</v>
      </c>
      <c r="D94" t="s">
        <v>20</v>
      </c>
      <c r="E94" s="1">
        <v>44926</v>
      </c>
      <c r="F94">
        <v>65</v>
      </c>
      <c r="G94">
        <v>1</v>
      </c>
      <c r="H94">
        <v>80</v>
      </c>
      <c r="I94">
        <v>6</v>
      </c>
      <c r="J94" t="s">
        <v>404</v>
      </c>
      <c r="K94" t="s">
        <v>651</v>
      </c>
      <c r="L94" t="s">
        <v>64</v>
      </c>
      <c r="M94" s="2" t="str">
        <f>HYPERLINK("https://ovidsp.ovid.com/ovidweb.cgi?T=JS&amp;NEWS=n&amp;CSC=Y&amp;PAGE=toc&amp;D=yrovft&amp;AN=00005344-000000000-00000","https://ovidsp.ovid.com/ovidweb.cgi?T=JS&amp;NEWS=n&amp;CSC=Y&amp;PAGE=toc&amp;D=yrovft&amp;AN=00005344-000000000-00000")</f>
        <v>https://ovidsp.ovid.com/ovidweb.cgi?T=JS&amp;NEWS=n&amp;CSC=Y&amp;PAGE=toc&amp;D=yrovft&amp;AN=00005344-000000000-00000</v>
      </c>
      <c r="N94" t="s">
        <v>778</v>
      </c>
      <c r="O94" t="s">
        <v>272</v>
      </c>
      <c r="P94">
        <v>1359948</v>
      </c>
      <c r="Q94" t="s">
        <v>831</v>
      </c>
      <c r="R94" t="s">
        <v>29</v>
      </c>
      <c r="S94" t="s">
        <v>142</v>
      </c>
      <c r="T94" t="b">
        <v>1</v>
      </c>
      <c r="U94" t="s">
        <v>692</v>
      </c>
      <c r="V94" t="b">
        <v>1</v>
      </c>
      <c r="W94" t="s">
        <v>575</v>
      </c>
    </row>
    <row r="95" spans="1:23" x14ac:dyDescent="0.35">
      <c r="A95" t="s">
        <v>481</v>
      </c>
      <c r="B95" t="s">
        <v>953</v>
      </c>
      <c r="C95" t="s">
        <v>535</v>
      </c>
      <c r="D95" t="s">
        <v>20</v>
      </c>
      <c r="E95" s="1">
        <v>44926</v>
      </c>
      <c r="F95">
        <v>40</v>
      </c>
      <c r="G95">
        <v>1</v>
      </c>
      <c r="H95">
        <v>48</v>
      </c>
      <c r="I95">
        <v>1</v>
      </c>
      <c r="J95" t="s">
        <v>889</v>
      </c>
      <c r="K95" t="s">
        <v>651</v>
      </c>
      <c r="L95" t="s">
        <v>871</v>
      </c>
      <c r="M95" s="2" t="str">
        <f>HYPERLINK("https://ovidsp.ovid.com/ovidweb.cgi?T=JS&amp;NEWS=n&amp;CSC=Y&amp;PAGE=toc&amp;D=yrovft&amp;AN=00004669-000000000-00000","https://ovidsp.ovid.com/ovidweb.cgi?T=JS&amp;NEWS=n&amp;CSC=Y&amp;PAGE=toc&amp;D=yrovft&amp;AN=00004669-000000000-00000")</f>
        <v>https://ovidsp.ovid.com/ovidweb.cgi?T=JS&amp;NEWS=n&amp;CSC=Y&amp;PAGE=toc&amp;D=yrovft&amp;AN=00004669-000000000-00000</v>
      </c>
      <c r="N95" t="s">
        <v>778</v>
      </c>
      <c r="O95" t="s">
        <v>272</v>
      </c>
      <c r="P95">
        <v>1359948</v>
      </c>
      <c r="Q95" t="s">
        <v>243</v>
      </c>
      <c r="R95" t="s">
        <v>29</v>
      </c>
      <c r="S95" t="s">
        <v>25</v>
      </c>
      <c r="T95" t="b">
        <v>0</v>
      </c>
      <c r="U95" t="s">
        <v>671</v>
      </c>
      <c r="V95" t="b">
        <v>1</v>
      </c>
      <c r="W95" t="s">
        <v>575</v>
      </c>
    </row>
    <row r="96" spans="1:23" x14ac:dyDescent="0.35">
      <c r="A96" t="s">
        <v>446</v>
      </c>
      <c r="B96" t="s">
        <v>671</v>
      </c>
      <c r="C96" t="s">
        <v>561</v>
      </c>
      <c r="D96" t="s">
        <v>20</v>
      </c>
      <c r="E96" s="1">
        <v>44926</v>
      </c>
      <c r="F96">
        <v>49</v>
      </c>
      <c r="G96">
        <v>1</v>
      </c>
      <c r="H96">
        <v>57</v>
      </c>
      <c r="I96">
        <v>1</v>
      </c>
      <c r="J96" t="s">
        <v>621</v>
      </c>
      <c r="K96" t="s">
        <v>651</v>
      </c>
      <c r="L96" t="s">
        <v>352</v>
      </c>
      <c r="M96" s="2" t="str">
        <f>HYPERLINK("https://ovidsp.ovid.com/ovidweb.cgi?T=JS&amp;NEWS=n&amp;CSC=Y&amp;PAGE=toc&amp;D=yrovft&amp;AN=00004836-000000000-00000","https://ovidsp.ovid.com/ovidweb.cgi?T=JS&amp;NEWS=n&amp;CSC=Y&amp;PAGE=toc&amp;D=yrovft&amp;AN=00004836-000000000-00000")</f>
        <v>https://ovidsp.ovid.com/ovidweb.cgi?T=JS&amp;NEWS=n&amp;CSC=Y&amp;PAGE=toc&amp;D=yrovft&amp;AN=00004836-000000000-00000</v>
      </c>
      <c r="N96" t="s">
        <v>778</v>
      </c>
      <c r="O96" t="s">
        <v>272</v>
      </c>
      <c r="P96">
        <v>1359948</v>
      </c>
      <c r="Q96" t="s">
        <v>135</v>
      </c>
      <c r="R96" t="s">
        <v>29</v>
      </c>
      <c r="S96" t="s">
        <v>863</v>
      </c>
      <c r="T96" t="b">
        <v>1</v>
      </c>
      <c r="U96" t="s">
        <v>767</v>
      </c>
      <c r="V96" t="b">
        <v>1</v>
      </c>
      <c r="W96" t="s">
        <v>575</v>
      </c>
    </row>
    <row r="97" spans="1:23" x14ac:dyDescent="0.35">
      <c r="A97" t="s">
        <v>218</v>
      </c>
      <c r="B97" t="s">
        <v>235</v>
      </c>
      <c r="C97" t="s">
        <v>671</v>
      </c>
      <c r="D97" t="s">
        <v>20</v>
      </c>
      <c r="E97" s="1">
        <v>44926</v>
      </c>
      <c r="F97">
        <v>16</v>
      </c>
      <c r="G97">
        <v>3</v>
      </c>
      <c r="H97">
        <v>24</v>
      </c>
      <c r="I97">
        <v>2</v>
      </c>
      <c r="J97" t="s">
        <v>248</v>
      </c>
      <c r="K97" t="s">
        <v>743</v>
      </c>
      <c r="L97" t="s">
        <v>64</v>
      </c>
      <c r="M97" s="2" t="str">
        <f>HYPERLINK("https://ovidsp.ovid.com/ovidweb.cgi?T=JS&amp;NEWS=n&amp;CSC=Y&amp;PAGE=toc&amp;D=yrovft&amp;AN=00131402-000000000-00000","https://ovidsp.ovid.com/ovidweb.cgi?T=JS&amp;NEWS=n&amp;CSC=Y&amp;PAGE=toc&amp;D=yrovft&amp;AN=00131402-000000000-00000")</f>
        <v>https://ovidsp.ovid.com/ovidweb.cgi?T=JS&amp;NEWS=n&amp;CSC=Y&amp;PAGE=toc&amp;D=yrovft&amp;AN=00131402-000000000-00000</v>
      </c>
      <c r="N97" t="s">
        <v>778</v>
      </c>
      <c r="O97" t="s">
        <v>272</v>
      </c>
      <c r="P97">
        <v>1359948</v>
      </c>
      <c r="Q97" t="s">
        <v>217</v>
      </c>
      <c r="R97" t="s">
        <v>29</v>
      </c>
      <c r="S97" t="s">
        <v>599</v>
      </c>
      <c r="T97" t="b">
        <v>0</v>
      </c>
      <c r="U97" t="s">
        <v>671</v>
      </c>
      <c r="V97" t="b">
        <v>1</v>
      </c>
      <c r="W97" t="s">
        <v>575</v>
      </c>
    </row>
    <row r="98" spans="1:23" x14ac:dyDescent="0.35">
      <c r="A98" t="s">
        <v>892</v>
      </c>
      <c r="B98" t="s">
        <v>79</v>
      </c>
      <c r="C98" t="s">
        <v>99</v>
      </c>
      <c r="D98" t="s">
        <v>20</v>
      </c>
      <c r="E98" s="1">
        <v>44926</v>
      </c>
      <c r="F98">
        <v>35</v>
      </c>
      <c r="G98">
        <v>1</v>
      </c>
      <c r="H98">
        <v>42</v>
      </c>
      <c r="I98">
        <v>6</v>
      </c>
      <c r="J98" t="s">
        <v>765</v>
      </c>
      <c r="K98" t="s">
        <v>516</v>
      </c>
      <c r="L98" t="s">
        <v>182</v>
      </c>
      <c r="M98" s="2" t="str">
        <f>HYPERLINK("https://ovidsp.ovid.com/ovidweb.cgi?T=JS&amp;NEWS=n&amp;CSC=Y&amp;PAGE=toc&amp;D=yrovft&amp;AN=00004714-000000000-00000","https://ovidsp.ovid.com/ovidweb.cgi?T=JS&amp;NEWS=n&amp;CSC=Y&amp;PAGE=toc&amp;D=yrovft&amp;AN=00004714-000000000-00000")</f>
        <v>https://ovidsp.ovid.com/ovidweb.cgi?T=JS&amp;NEWS=n&amp;CSC=Y&amp;PAGE=toc&amp;D=yrovft&amp;AN=00004714-000000000-00000</v>
      </c>
      <c r="N98" t="s">
        <v>778</v>
      </c>
      <c r="O98" t="s">
        <v>272</v>
      </c>
      <c r="P98">
        <v>1359948</v>
      </c>
      <c r="Q98" t="s">
        <v>400</v>
      </c>
      <c r="R98" t="s">
        <v>29</v>
      </c>
      <c r="S98" t="s">
        <v>815</v>
      </c>
      <c r="T98" t="b">
        <v>0</v>
      </c>
      <c r="U98" t="s">
        <v>671</v>
      </c>
      <c r="V98" t="b">
        <v>1</v>
      </c>
      <c r="W98" t="s">
        <v>575</v>
      </c>
    </row>
    <row r="99" spans="1:23" x14ac:dyDescent="0.35">
      <c r="A99" t="s">
        <v>309</v>
      </c>
      <c r="B99" t="s">
        <v>1031</v>
      </c>
      <c r="C99" t="s">
        <v>305</v>
      </c>
      <c r="D99" t="s">
        <v>20</v>
      </c>
      <c r="E99" s="1">
        <v>44926</v>
      </c>
      <c r="F99">
        <v>39</v>
      </c>
      <c r="G99">
        <v>1</v>
      </c>
      <c r="H99">
        <v>46</v>
      </c>
      <c r="I99">
        <v>6</v>
      </c>
      <c r="J99" t="s">
        <v>538</v>
      </c>
      <c r="K99" t="s">
        <v>651</v>
      </c>
      <c r="L99" t="s">
        <v>250</v>
      </c>
      <c r="M99" s="2" t="str">
        <f>HYPERLINK("https://ovidsp.ovid.com/ovidweb.cgi?T=JS&amp;NEWS=n&amp;CSC=Y&amp;PAGE=toc&amp;D=yrovft&amp;AN=00004728-000000000-00000","https://ovidsp.ovid.com/ovidweb.cgi?T=JS&amp;NEWS=n&amp;CSC=Y&amp;PAGE=toc&amp;D=yrovft&amp;AN=00004728-000000000-00000")</f>
        <v>https://ovidsp.ovid.com/ovidweb.cgi?T=JS&amp;NEWS=n&amp;CSC=Y&amp;PAGE=toc&amp;D=yrovft&amp;AN=00004728-000000000-00000</v>
      </c>
      <c r="N99" t="s">
        <v>778</v>
      </c>
      <c r="O99" t="s">
        <v>272</v>
      </c>
      <c r="P99">
        <v>1359948</v>
      </c>
      <c r="Q99" t="s">
        <v>800</v>
      </c>
      <c r="R99" t="s">
        <v>29</v>
      </c>
      <c r="S99" t="s">
        <v>805</v>
      </c>
      <c r="T99" t="b">
        <v>1</v>
      </c>
      <c r="U99" t="s">
        <v>512</v>
      </c>
      <c r="V99" t="b">
        <v>1</v>
      </c>
      <c r="W99" t="s">
        <v>575</v>
      </c>
    </row>
    <row r="100" spans="1:23" x14ac:dyDescent="0.35">
      <c r="A100" t="s">
        <v>312</v>
      </c>
      <c r="B100" t="s">
        <v>662</v>
      </c>
      <c r="C100" t="s">
        <v>671</v>
      </c>
      <c r="D100" t="s">
        <v>20</v>
      </c>
      <c r="E100" s="1">
        <v>44926</v>
      </c>
      <c r="F100">
        <v>24</v>
      </c>
      <c r="G100">
        <v>2</v>
      </c>
      <c r="H100">
        <v>31</v>
      </c>
      <c r="I100">
        <v>12</v>
      </c>
      <c r="J100" t="s">
        <v>172</v>
      </c>
      <c r="K100" t="s">
        <v>516</v>
      </c>
      <c r="L100" t="s">
        <v>129</v>
      </c>
      <c r="M100" s="2" t="str">
        <f>HYPERLINK("https://ovidsp.ovid.com/ovidweb.cgi?T=JS&amp;NEWS=n&amp;CSC=Y&amp;PAGE=toc&amp;D=yrovft&amp;AN=00061198-000000000-00000","https://ovidsp.ovid.com/ovidweb.cgi?T=JS&amp;NEWS=n&amp;CSC=Y&amp;PAGE=toc&amp;D=yrovft&amp;AN=00061198-000000000-00000")</f>
        <v>https://ovidsp.ovid.com/ovidweb.cgi?T=JS&amp;NEWS=n&amp;CSC=Y&amp;PAGE=toc&amp;D=yrovft&amp;AN=00061198-000000000-00000</v>
      </c>
      <c r="N100" t="s">
        <v>778</v>
      </c>
      <c r="O100" t="s">
        <v>272</v>
      </c>
      <c r="P100">
        <v>1359948</v>
      </c>
      <c r="Q100" t="s">
        <v>964</v>
      </c>
      <c r="R100" t="s">
        <v>29</v>
      </c>
      <c r="S100" t="s">
        <v>678</v>
      </c>
      <c r="T100" t="b">
        <v>1</v>
      </c>
      <c r="U100" t="s">
        <v>47</v>
      </c>
      <c r="V100" t="b">
        <v>1</v>
      </c>
      <c r="W100" t="s">
        <v>575</v>
      </c>
    </row>
    <row r="101" spans="1:23" x14ac:dyDescent="0.35">
      <c r="A101" t="s">
        <v>620</v>
      </c>
      <c r="B101" t="s">
        <v>384</v>
      </c>
      <c r="C101" t="s">
        <v>671</v>
      </c>
      <c r="D101" t="s">
        <v>20</v>
      </c>
      <c r="E101" s="1">
        <v>44926</v>
      </c>
      <c r="F101">
        <v>30</v>
      </c>
      <c r="G101">
        <v>1</v>
      </c>
      <c r="H101">
        <v>37</v>
      </c>
      <c r="I101">
        <v>6</v>
      </c>
      <c r="J101" t="s">
        <v>915</v>
      </c>
      <c r="K101" t="s">
        <v>651</v>
      </c>
      <c r="L101" t="s">
        <v>182</v>
      </c>
      <c r="M101" s="2" t="str">
        <f>HYPERLINK("https://ovidsp.ovid.com/ovidweb.cgi?T=JS&amp;NEWS=n&amp;CSC=Y&amp;PAGE=toc&amp;D=yrovft&amp;AN=00001199-000000000-00000","https://ovidsp.ovid.com/ovidweb.cgi?T=JS&amp;NEWS=n&amp;CSC=Y&amp;PAGE=toc&amp;D=yrovft&amp;AN=00001199-000000000-00000")</f>
        <v>https://ovidsp.ovid.com/ovidweb.cgi?T=JS&amp;NEWS=n&amp;CSC=Y&amp;PAGE=toc&amp;D=yrovft&amp;AN=00001199-000000000-00000</v>
      </c>
      <c r="N101" t="s">
        <v>778</v>
      </c>
      <c r="O101" t="s">
        <v>272</v>
      </c>
      <c r="P101">
        <v>1359948</v>
      </c>
      <c r="Q101" t="s">
        <v>335</v>
      </c>
      <c r="R101" t="s">
        <v>29</v>
      </c>
      <c r="S101" t="s">
        <v>895</v>
      </c>
      <c r="T101" t="b">
        <v>1</v>
      </c>
      <c r="U101" t="s">
        <v>143</v>
      </c>
      <c r="V101" t="b">
        <v>1</v>
      </c>
      <c r="W101" t="s">
        <v>575</v>
      </c>
    </row>
    <row r="102" spans="1:23" x14ac:dyDescent="0.35">
      <c r="A102" t="s">
        <v>1032</v>
      </c>
      <c r="B102" t="s">
        <v>698</v>
      </c>
      <c r="C102" t="s">
        <v>671</v>
      </c>
      <c r="D102" t="s">
        <v>20</v>
      </c>
      <c r="E102" s="1">
        <v>44926</v>
      </c>
      <c r="F102">
        <v>38</v>
      </c>
      <c r="G102">
        <v>1</v>
      </c>
      <c r="H102">
        <v>46</v>
      </c>
      <c r="I102">
        <v>1</v>
      </c>
      <c r="J102" t="s">
        <v>293</v>
      </c>
      <c r="K102" t="s">
        <v>651</v>
      </c>
      <c r="L102" t="s">
        <v>205</v>
      </c>
      <c r="M102" s="2" t="str">
        <f>HYPERLINK("https://ovidsp.ovid.com/ovidweb.cgi?T=JS&amp;NEWS=n&amp;CSC=Y&amp;PAGE=toc&amp;D=yrovft&amp;AN=00002371-000000000-00000","https://ovidsp.ovid.com/ovidweb.cgi?T=JS&amp;NEWS=n&amp;CSC=Y&amp;PAGE=toc&amp;D=yrovft&amp;AN=00002371-000000000-00000")</f>
        <v>https://ovidsp.ovid.com/ovidweb.cgi?T=JS&amp;NEWS=n&amp;CSC=Y&amp;PAGE=toc&amp;D=yrovft&amp;AN=00002371-000000000-00000</v>
      </c>
      <c r="N102" t="s">
        <v>778</v>
      </c>
      <c r="O102" t="s">
        <v>272</v>
      </c>
      <c r="P102">
        <v>1359948</v>
      </c>
      <c r="Q102" t="s">
        <v>221</v>
      </c>
      <c r="R102" t="s">
        <v>29</v>
      </c>
      <c r="S102" t="s">
        <v>161</v>
      </c>
      <c r="T102" t="b">
        <v>0</v>
      </c>
      <c r="U102" t="s">
        <v>671</v>
      </c>
      <c r="V102" t="b">
        <v>1</v>
      </c>
      <c r="W102" t="s">
        <v>575</v>
      </c>
    </row>
    <row r="103" spans="1:23" x14ac:dyDescent="0.35">
      <c r="A103" t="s">
        <v>514</v>
      </c>
      <c r="B103" t="s">
        <v>203</v>
      </c>
      <c r="C103" t="s">
        <v>237</v>
      </c>
      <c r="D103" t="s">
        <v>20</v>
      </c>
      <c r="E103" s="1">
        <v>44926</v>
      </c>
      <c r="F103">
        <v>203</v>
      </c>
      <c r="G103">
        <v>1</v>
      </c>
      <c r="H103">
        <v>210</v>
      </c>
      <c r="I103">
        <v>12</v>
      </c>
      <c r="J103" t="s">
        <v>404</v>
      </c>
      <c r="K103" t="s">
        <v>651</v>
      </c>
      <c r="L103" t="s">
        <v>64</v>
      </c>
      <c r="M103" s="2" t="str">
        <f>HYPERLINK("https://ovidsp.ovid.com/ovidweb.cgi?T=JS&amp;NEWS=n&amp;CSC=Y&amp;PAGE=toc&amp;D=yrovft&amp;AN=00005053-000000000-00000","https://ovidsp.ovid.com/ovidweb.cgi?T=JS&amp;NEWS=n&amp;CSC=Y&amp;PAGE=toc&amp;D=yrovft&amp;AN=00005053-000000000-00000")</f>
        <v>https://ovidsp.ovid.com/ovidweb.cgi?T=JS&amp;NEWS=n&amp;CSC=Y&amp;PAGE=toc&amp;D=yrovft&amp;AN=00005053-000000000-00000</v>
      </c>
      <c r="N103" t="s">
        <v>778</v>
      </c>
      <c r="O103" t="s">
        <v>272</v>
      </c>
      <c r="P103">
        <v>1359948</v>
      </c>
      <c r="Q103" t="s">
        <v>982</v>
      </c>
      <c r="R103" t="s">
        <v>29</v>
      </c>
      <c r="S103" t="s">
        <v>545</v>
      </c>
      <c r="T103" t="b">
        <v>0</v>
      </c>
      <c r="U103" t="s">
        <v>671</v>
      </c>
      <c r="V103" t="b">
        <v>1</v>
      </c>
      <c r="W103" t="s">
        <v>575</v>
      </c>
    </row>
    <row r="104" spans="1:23" x14ac:dyDescent="0.35">
      <c r="A104" t="s">
        <v>602</v>
      </c>
      <c r="B104" t="s">
        <v>591</v>
      </c>
      <c r="C104" t="s">
        <v>671</v>
      </c>
      <c r="D104" t="s">
        <v>20</v>
      </c>
      <c r="E104" s="1">
        <v>44926</v>
      </c>
      <c r="F104">
        <v>27</v>
      </c>
      <c r="G104">
        <v>1</v>
      </c>
      <c r="H104">
        <v>35</v>
      </c>
      <c r="I104">
        <v>1</v>
      </c>
      <c r="J104" t="s">
        <v>432</v>
      </c>
      <c r="K104" t="s">
        <v>651</v>
      </c>
      <c r="L104" t="s">
        <v>151</v>
      </c>
      <c r="M104" s="2" t="str">
        <f>HYPERLINK("https://ovidsp.ovid.com/ovidweb.cgi?T=JS&amp;NEWS=n&amp;CSC=Y&amp;PAGE=toc&amp;D=yrovft&amp;AN=00008506-000000000-00000","https://ovidsp.ovid.com/ovidweb.cgi?T=JS&amp;NEWS=n&amp;CSC=Y&amp;PAGE=toc&amp;D=yrovft&amp;AN=00008506-000000000-00000")</f>
        <v>https://ovidsp.ovid.com/ovidweb.cgi?T=JS&amp;NEWS=n&amp;CSC=Y&amp;PAGE=toc&amp;D=yrovft&amp;AN=00008506-000000000-00000</v>
      </c>
      <c r="N104" t="s">
        <v>778</v>
      </c>
      <c r="O104" t="s">
        <v>272</v>
      </c>
      <c r="P104">
        <v>1359948</v>
      </c>
      <c r="Q104" t="s">
        <v>299</v>
      </c>
      <c r="R104" t="s">
        <v>29</v>
      </c>
      <c r="S104" t="s">
        <v>529</v>
      </c>
      <c r="T104" t="b">
        <v>1</v>
      </c>
      <c r="U104" t="s">
        <v>9</v>
      </c>
      <c r="V104" t="b">
        <v>1</v>
      </c>
      <c r="W104" t="s">
        <v>575</v>
      </c>
    </row>
    <row r="105" spans="1:23" x14ac:dyDescent="0.35">
      <c r="A105" t="s">
        <v>271</v>
      </c>
      <c r="B105" t="s">
        <v>318</v>
      </c>
      <c r="C105" t="s">
        <v>671</v>
      </c>
      <c r="D105" t="s">
        <v>20</v>
      </c>
      <c r="E105" s="1">
        <v>44926</v>
      </c>
      <c r="F105">
        <v>30</v>
      </c>
      <c r="G105">
        <v>1</v>
      </c>
      <c r="H105">
        <v>38</v>
      </c>
      <c r="I105">
        <v>1</v>
      </c>
      <c r="J105" t="s">
        <v>889</v>
      </c>
      <c r="K105" t="s">
        <v>651</v>
      </c>
      <c r="L105" t="s">
        <v>871</v>
      </c>
      <c r="M105" s="2" t="str">
        <f>HYPERLINK("https://ovidsp.ovid.com/ovidweb.cgi?T=JS&amp;NEWS=n&amp;CSC=Y&amp;PAGE=toc&amp;D=yrovft&amp;AN=00001786-000000000-00000","https://ovidsp.ovid.com/ovidweb.cgi?T=JS&amp;NEWS=n&amp;CSC=Y&amp;PAGE=toc&amp;D=yrovft&amp;AN=00001786-000000000-00000")</f>
        <v>https://ovidsp.ovid.com/ovidweb.cgi?T=JS&amp;NEWS=n&amp;CSC=Y&amp;PAGE=toc&amp;D=yrovft&amp;AN=00001786-000000000-00000</v>
      </c>
      <c r="N105" t="s">
        <v>778</v>
      </c>
      <c r="O105" t="s">
        <v>272</v>
      </c>
      <c r="P105">
        <v>1359948</v>
      </c>
      <c r="Q105" t="s">
        <v>1016</v>
      </c>
      <c r="R105" t="s">
        <v>29</v>
      </c>
      <c r="S105" t="s">
        <v>661</v>
      </c>
      <c r="T105" t="b">
        <v>0</v>
      </c>
      <c r="U105" t="s">
        <v>671</v>
      </c>
      <c r="V105" t="b">
        <v>1</v>
      </c>
      <c r="W105" t="s">
        <v>575</v>
      </c>
    </row>
    <row r="106" spans="1:23" x14ac:dyDescent="0.35">
      <c r="A106" t="s">
        <v>455</v>
      </c>
      <c r="B106" t="s">
        <v>348</v>
      </c>
      <c r="C106" t="s">
        <v>671</v>
      </c>
      <c r="D106" t="s">
        <v>20</v>
      </c>
      <c r="E106" s="1">
        <v>44926</v>
      </c>
      <c r="F106">
        <v>29</v>
      </c>
      <c r="G106">
        <v>2</v>
      </c>
      <c r="H106">
        <v>37</v>
      </c>
      <c r="I106">
        <v>1</v>
      </c>
      <c r="J106" t="s">
        <v>899</v>
      </c>
      <c r="K106" t="s">
        <v>516</v>
      </c>
      <c r="L106" t="s">
        <v>871</v>
      </c>
      <c r="M106" s="2" t="str">
        <f>HYPERLINK("https://ovidsp.ovid.com/ovidweb.cgi?T=JS&amp;NEWS=n&amp;CSC=Y&amp;PAGE=toc&amp;D=yrovft&amp;AN=00005131-000000000-00000","https://ovidsp.ovid.com/ovidweb.cgi?T=JS&amp;NEWS=n&amp;CSC=Y&amp;PAGE=toc&amp;D=yrovft&amp;AN=00005131-000000000-00000")</f>
        <v>https://ovidsp.ovid.com/ovidweb.cgi?T=JS&amp;NEWS=n&amp;CSC=Y&amp;PAGE=toc&amp;D=yrovft&amp;AN=00005131-000000000-00000</v>
      </c>
      <c r="N106" t="s">
        <v>778</v>
      </c>
      <c r="O106" t="s">
        <v>272</v>
      </c>
      <c r="P106">
        <v>1359948</v>
      </c>
      <c r="Q106" t="s">
        <v>644</v>
      </c>
      <c r="R106" t="s">
        <v>29</v>
      </c>
      <c r="S106" t="s">
        <v>114</v>
      </c>
      <c r="T106" t="b">
        <v>1</v>
      </c>
      <c r="U106" t="s">
        <v>180</v>
      </c>
      <c r="V106" t="b">
        <v>1</v>
      </c>
      <c r="W106" t="s">
        <v>575</v>
      </c>
    </row>
    <row r="107" spans="1:23" x14ac:dyDescent="0.35">
      <c r="A107" t="s">
        <v>762</v>
      </c>
      <c r="B107" t="s">
        <v>279</v>
      </c>
      <c r="C107" t="s">
        <v>287</v>
      </c>
      <c r="D107" t="s">
        <v>20</v>
      </c>
      <c r="E107" s="1">
        <v>44926</v>
      </c>
      <c r="F107">
        <v>11</v>
      </c>
      <c r="G107">
        <v>1</v>
      </c>
      <c r="H107">
        <v>19</v>
      </c>
      <c r="I107">
        <v>1</v>
      </c>
      <c r="J107" t="s">
        <v>52</v>
      </c>
      <c r="K107" t="s">
        <v>743</v>
      </c>
      <c r="L107" t="s">
        <v>871</v>
      </c>
      <c r="M107" s="2" t="str">
        <f>HYPERLINK("https://ovidsp.ovid.com/ovidweb.cgi?T=JS&amp;NEWS=n&amp;CSC=Y&amp;PAGE=toc&amp;D=yrovft&amp;AN=01209203-000000000-00000","https://ovidsp.ovid.com/ovidweb.cgi?T=JS&amp;NEWS=n&amp;CSC=Y&amp;PAGE=toc&amp;D=yrovft&amp;AN=01209203-000000000-00000")</f>
        <v>https://ovidsp.ovid.com/ovidweb.cgi?T=JS&amp;NEWS=n&amp;CSC=Y&amp;PAGE=toc&amp;D=yrovft&amp;AN=01209203-000000000-00000</v>
      </c>
      <c r="N107" t="s">
        <v>778</v>
      </c>
      <c r="O107" t="s">
        <v>272</v>
      </c>
      <c r="P107">
        <v>1359948</v>
      </c>
      <c r="Q107" t="s">
        <v>82</v>
      </c>
      <c r="R107" t="s">
        <v>29</v>
      </c>
      <c r="S107" t="s">
        <v>13</v>
      </c>
      <c r="T107" t="b">
        <v>0</v>
      </c>
      <c r="U107" t="s">
        <v>671</v>
      </c>
      <c r="V107" t="b">
        <v>1</v>
      </c>
      <c r="W107" t="s">
        <v>575</v>
      </c>
    </row>
    <row r="108" spans="1:23" x14ac:dyDescent="0.35">
      <c r="A108" t="s">
        <v>849</v>
      </c>
      <c r="B108" t="s">
        <v>788</v>
      </c>
      <c r="C108" t="s">
        <v>671</v>
      </c>
      <c r="D108" t="s">
        <v>20</v>
      </c>
      <c r="E108" s="1">
        <v>44926</v>
      </c>
      <c r="F108">
        <v>37</v>
      </c>
      <c r="G108">
        <v>1</v>
      </c>
      <c r="H108">
        <v>44</v>
      </c>
      <c r="I108">
        <v>8</v>
      </c>
      <c r="J108" t="s">
        <v>609</v>
      </c>
      <c r="K108" t="s">
        <v>651</v>
      </c>
      <c r="L108" t="s">
        <v>98</v>
      </c>
      <c r="M108" s="2" t="str">
        <f>HYPERLINK("https://ovidsp.ovid.com/ovidweb.cgi?T=JS&amp;NEWS=n&amp;CSC=Y&amp;PAGE=toc&amp;D=yrovft&amp;AN=00043426-000000000-00000","https://ovidsp.ovid.com/ovidweb.cgi?T=JS&amp;NEWS=n&amp;CSC=Y&amp;PAGE=toc&amp;D=yrovft&amp;AN=00043426-000000000-00000")</f>
        <v>https://ovidsp.ovid.com/ovidweb.cgi?T=JS&amp;NEWS=n&amp;CSC=Y&amp;PAGE=toc&amp;D=yrovft&amp;AN=00043426-000000000-00000</v>
      </c>
      <c r="N108" t="s">
        <v>778</v>
      </c>
      <c r="O108" t="s">
        <v>272</v>
      </c>
      <c r="P108">
        <v>1359948</v>
      </c>
      <c r="Q108" t="s">
        <v>259</v>
      </c>
      <c r="R108" t="s">
        <v>29</v>
      </c>
      <c r="S108" t="s">
        <v>919</v>
      </c>
      <c r="T108" t="b">
        <v>1</v>
      </c>
      <c r="U108" t="s">
        <v>158</v>
      </c>
      <c r="V108" t="b">
        <v>1</v>
      </c>
      <c r="W108" t="s">
        <v>575</v>
      </c>
    </row>
    <row r="109" spans="1:23" x14ac:dyDescent="0.35">
      <c r="A109" t="s">
        <v>672</v>
      </c>
      <c r="B109" t="s">
        <v>564</v>
      </c>
      <c r="C109" t="s">
        <v>671</v>
      </c>
      <c r="D109" t="s">
        <v>20</v>
      </c>
      <c r="E109" s="1">
        <v>44926</v>
      </c>
      <c r="F109">
        <v>35</v>
      </c>
      <c r="G109">
        <v>1</v>
      </c>
      <c r="H109">
        <v>43</v>
      </c>
      <c r="I109">
        <v>1</v>
      </c>
      <c r="J109" t="s">
        <v>85</v>
      </c>
      <c r="K109" t="s">
        <v>651</v>
      </c>
      <c r="L109" t="s">
        <v>689</v>
      </c>
      <c r="M109" s="2" t="str">
        <f>HYPERLINK("https://ovidsp.ovid.com/ovidweb.cgi?T=JS&amp;NEWS=n&amp;CSC=Y&amp;PAGE=toc&amp;D=yrovft&amp;AN=01241398-000000000-00000","https://ovidsp.ovid.com/ovidweb.cgi?T=JS&amp;NEWS=n&amp;CSC=Y&amp;PAGE=toc&amp;D=yrovft&amp;AN=01241398-000000000-00000")</f>
        <v>https://ovidsp.ovid.com/ovidweb.cgi?T=JS&amp;NEWS=n&amp;CSC=Y&amp;PAGE=toc&amp;D=yrovft&amp;AN=01241398-000000000-00000</v>
      </c>
      <c r="N109" t="s">
        <v>778</v>
      </c>
      <c r="O109" t="s">
        <v>272</v>
      </c>
      <c r="P109">
        <v>1359948</v>
      </c>
      <c r="Q109" t="s">
        <v>298</v>
      </c>
      <c r="R109" t="s">
        <v>29</v>
      </c>
      <c r="S109" t="s">
        <v>708</v>
      </c>
      <c r="T109" t="b">
        <v>1</v>
      </c>
      <c r="U109" t="s">
        <v>378</v>
      </c>
      <c r="V109" t="b">
        <v>1</v>
      </c>
      <c r="W109" t="s">
        <v>575</v>
      </c>
    </row>
    <row r="110" spans="1:23" x14ac:dyDescent="0.35">
      <c r="A110" t="s">
        <v>956</v>
      </c>
      <c r="B110" t="s">
        <v>489</v>
      </c>
      <c r="C110" t="s">
        <v>671</v>
      </c>
      <c r="D110" t="s">
        <v>20</v>
      </c>
      <c r="E110" s="1">
        <v>44926</v>
      </c>
      <c r="F110">
        <v>24</v>
      </c>
      <c r="G110">
        <v>1</v>
      </c>
      <c r="H110">
        <v>32</v>
      </c>
      <c r="I110">
        <v>1</v>
      </c>
      <c r="J110" t="s">
        <v>889</v>
      </c>
      <c r="K110" t="s">
        <v>651</v>
      </c>
      <c r="L110" t="s">
        <v>871</v>
      </c>
      <c r="M110" s="2" t="str">
        <f>HYPERLINK("https://ovidsp.ovid.com/ovidweb.cgi?T=JS&amp;NEWS=n&amp;CSC=Y&amp;PAGE=toc&amp;D=yrovft&amp;AN=01202412-000000000-00000","https://ovidsp.ovid.com/ovidweb.cgi?T=JS&amp;NEWS=n&amp;CSC=Y&amp;PAGE=toc&amp;D=yrovft&amp;AN=01202412-000000000-00000")</f>
        <v>https://ovidsp.ovid.com/ovidweb.cgi?T=JS&amp;NEWS=n&amp;CSC=Y&amp;PAGE=toc&amp;D=yrovft&amp;AN=01202412-000000000-00000</v>
      </c>
      <c r="N110" t="s">
        <v>778</v>
      </c>
      <c r="O110" t="s">
        <v>272</v>
      </c>
      <c r="P110">
        <v>1359948</v>
      </c>
      <c r="Q110" t="s">
        <v>711</v>
      </c>
      <c r="R110" t="s">
        <v>29</v>
      </c>
      <c r="S110" t="s">
        <v>1</v>
      </c>
      <c r="T110" t="b">
        <v>1</v>
      </c>
      <c r="U110" t="s">
        <v>364</v>
      </c>
      <c r="V110" t="b">
        <v>1</v>
      </c>
      <c r="W110" t="s">
        <v>575</v>
      </c>
    </row>
    <row r="111" spans="1:23" x14ac:dyDescent="0.35">
      <c r="A111" t="s">
        <v>688</v>
      </c>
      <c r="B111" t="s">
        <v>301</v>
      </c>
      <c r="C111" t="s">
        <v>671</v>
      </c>
      <c r="D111" t="s">
        <v>20</v>
      </c>
      <c r="E111" s="1">
        <v>44926</v>
      </c>
      <c r="F111">
        <v>29</v>
      </c>
      <c r="G111">
        <v>1</v>
      </c>
      <c r="H111">
        <v>36</v>
      </c>
      <c r="I111">
        <v>4</v>
      </c>
      <c r="J111" t="s">
        <v>1007</v>
      </c>
      <c r="K111" t="s">
        <v>651</v>
      </c>
      <c r="L111" t="s">
        <v>241</v>
      </c>
      <c r="M111" s="2" t="str">
        <f>HYPERLINK("https://ovidsp.ovid.com/ovidweb.cgi?T=JS&amp;NEWS=n&amp;CSC=Y&amp;PAGE=toc&amp;D=yrovft&amp;AN=00005237-000000000-00000","https://ovidsp.ovid.com/ovidweb.cgi?T=JS&amp;NEWS=n&amp;CSC=Y&amp;PAGE=toc&amp;D=yrovft&amp;AN=00005237-000000000-00000")</f>
        <v>https://ovidsp.ovid.com/ovidweb.cgi?T=JS&amp;NEWS=n&amp;CSC=Y&amp;PAGE=toc&amp;D=yrovft&amp;AN=00005237-000000000-00000</v>
      </c>
      <c r="N111" t="s">
        <v>778</v>
      </c>
      <c r="O111" t="s">
        <v>272</v>
      </c>
      <c r="P111">
        <v>1359948</v>
      </c>
      <c r="Q111" t="s">
        <v>816</v>
      </c>
      <c r="R111" t="s">
        <v>29</v>
      </c>
      <c r="S111" t="s">
        <v>110</v>
      </c>
      <c r="T111" t="b">
        <v>1</v>
      </c>
      <c r="U111" t="s">
        <v>1020</v>
      </c>
      <c r="V111" t="b">
        <v>1</v>
      </c>
      <c r="W111" t="s">
        <v>575</v>
      </c>
    </row>
    <row r="112" spans="1:23" x14ac:dyDescent="0.35">
      <c r="A112" t="s">
        <v>823</v>
      </c>
      <c r="B112" t="s">
        <v>671</v>
      </c>
      <c r="C112" t="s">
        <v>593</v>
      </c>
      <c r="D112" t="s">
        <v>20</v>
      </c>
      <c r="E112" s="1">
        <v>44926</v>
      </c>
      <c r="F112">
        <v>21</v>
      </c>
      <c r="G112">
        <v>1</v>
      </c>
      <c r="H112">
        <v>28</v>
      </c>
      <c r="I112">
        <v>6</v>
      </c>
      <c r="J112" t="s">
        <v>835</v>
      </c>
      <c r="K112" t="s">
        <v>651</v>
      </c>
      <c r="L112" t="s">
        <v>368</v>
      </c>
      <c r="M112" s="2" t="str">
        <f>HYPERLINK("https://ovidsp.ovid.com/ovidweb.cgi?T=JS&amp;NEWS=n&amp;CSC=Y&amp;PAGE=toc&amp;D=yrovft&amp;AN=00131746-000000000-00000","https://ovidsp.ovid.com/ovidweb.cgi?T=JS&amp;NEWS=n&amp;CSC=Y&amp;PAGE=toc&amp;D=yrovft&amp;AN=00131746-000000000-00000")</f>
        <v>https://ovidsp.ovid.com/ovidweb.cgi?T=JS&amp;NEWS=n&amp;CSC=Y&amp;PAGE=toc&amp;D=yrovft&amp;AN=00131746-000000000-00000</v>
      </c>
      <c r="N112" t="s">
        <v>778</v>
      </c>
      <c r="O112" t="s">
        <v>272</v>
      </c>
      <c r="P112">
        <v>1359948</v>
      </c>
      <c r="Q112" t="s">
        <v>554</v>
      </c>
      <c r="R112" t="s">
        <v>29</v>
      </c>
      <c r="S112" t="s">
        <v>571</v>
      </c>
      <c r="T112" t="b">
        <v>0</v>
      </c>
      <c r="U112" t="s">
        <v>671</v>
      </c>
      <c r="V112" t="b">
        <v>1</v>
      </c>
      <c r="W112" t="s">
        <v>575</v>
      </c>
    </row>
    <row r="113" spans="1:23" x14ac:dyDescent="0.35">
      <c r="A113" t="s">
        <v>17</v>
      </c>
      <c r="B113" t="s">
        <v>355</v>
      </c>
      <c r="C113" t="s">
        <v>671</v>
      </c>
      <c r="D113" t="s">
        <v>20</v>
      </c>
      <c r="E113" s="1">
        <v>44926</v>
      </c>
      <c r="F113">
        <v>21</v>
      </c>
      <c r="G113">
        <v>1</v>
      </c>
      <c r="H113">
        <v>29</v>
      </c>
      <c r="I113" t="s">
        <v>659</v>
      </c>
      <c r="J113" t="s">
        <v>889</v>
      </c>
      <c r="K113" t="s">
        <v>651</v>
      </c>
      <c r="L113" t="s">
        <v>871</v>
      </c>
      <c r="M113" s="2" t="str">
        <f>HYPERLINK("https://ovidsp.ovid.com/ovidweb.cgi?T=JS&amp;NEWS=n&amp;CSC=Y&amp;PAGE=toc&amp;D=yrovft&amp;AN=00124784-000000000-00000","https://ovidsp.ovid.com/ovidweb.cgi?T=JS&amp;NEWS=n&amp;CSC=Y&amp;PAGE=toc&amp;D=yrovft&amp;AN=00124784-000000000-00000")</f>
        <v>https://ovidsp.ovid.com/ovidweb.cgi?T=JS&amp;NEWS=n&amp;CSC=Y&amp;PAGE=toc&amp;D=yrovft&amp;AN=00124784-000000000-00000</v>
      </c>
      <c r="N113" t="s">
        <v>778</v>
      </c>
      <c r="O113" t="s">
        <v>272</v>
      </c>
      <c r="P113">
        <v>1359948</v>
      </c>
      <c r="Q113" t="s">
        <v>544</v>
      </c>
      <c r="R113" t="s">
        <v>29</v>
      </c>
      <c r="S113" t="s">
        <v>346</v>
      </c>
      <c r="T113" t="b">
        <v>1</v>
      </c>
      <c r="U113" t="s">
        <v>48</v>
      </c>
      <c r="V113" t="b">
        <v>1</v>
      </c>
      <c r="W113" t="s">
        <v>575</v>
      </c>
    </row>
    <row r="114" spans="1:23" x14ac:dyDescent="0.35">
      <c r="A114" t="s">
        <v>686</v>
      </c>
      <c r="B114" t="s">
        <v>238</v>
      </c>
      <c r="C114" t="s">
        <v>1011</v>
      </c>
      <c r="D114" t="s">
        <v>20</v>
      </c>
      <c r="E114" s="1">
        <v>44926</v>
      </c>
      <c r="F114">
        <v>28</v>
      </c>
      <c r="G114">
        <v>1</v>
      </c>
      <c r="H114">
        <v>28</v>
      </c>
      <c r="I114">
        <v>10</v>
      </c>
      <c r="J114" t="s">
        <v>885</v>
      </c>
      <c r="K114" t="s">
        <v>516</v>
      </c>
      <c r="L114" t="s">
        <v>596</v>
      </c>
      <c r="M114" s="2" t="str">
        <f>HYPERLINK("https://ovidsp.ovid.com/ovidweb.cgi?T=JS&amp;NEWS=n&amp;CSC=Y&amp;PAGE=toc&amp;D=yrovft&amp;AN=00024720-000000000-00000","https://ovidsp.ovid.com/ovidweb.cgi?T=JS&amp;NEWS=n&amp;CSC=Y&amp;PAGE=toc&amp;D=yrovft&amp;AN=00024720-000000000-00000")</f>
        <v>https://ovidsp.ovid.com/ovidweb.cgi?T=JS&amp;NEWS=n&amp;CSC=Y&amp;PAGE=toc&amp;D=yrovft&amp;AN=00024720-000000000-00000</v>
      </c>
      <c r="N114" t="s">
        <v>778</v>
      </c>
      <c r="O114" t="s">
        <v>272</v>
      </c>
      <c r="P114">
        <v>1359948</v>
      </c>
      <c r="Q114" t="s">
        <v>1033</v>
      </c>
      <c r="R114" t="s">
        <v>29</v>
      </c>
      <c r="S114" t="s">
        <v>864</v>
      </c>
      <c r="T114" t="b">
        <v>0</v>
      </c>
      <c r="U114" t="s">
        <v>671</v>
      </c>
      <c r="V114" t="b">
        <v>1</v>
      </c>
      <c r="W114" t="s">
        <v>575</v>
      </c>
    </row>
    <row r="115" spans="1:23" x14ac:dyDescent="0.35">
      <c r="A115" t="s">
        <v>874</v>
      </c>
      <c r="B115" t="s">
        <v>865</v>
      </c>
      <c r="C115" t="s">
        <v>671</v>
      </c>
      <c r="D115" t="s">
        <v>20</v>
      </c>
      <c r="E115" s="1">
        <v>44926</v>
      </c>
      <c r="F115">
        <v>30</v>
      </c>
      <c r="G115">
        <v>1</v>
      </c>
      <c r="H115">
        <v>38</v>
      </c>
      <c r="I115">
        <v>1</v>
      </c>
      <c r="J115" t="s">
        <v>958</v>
      </c>
      <c r="K115" t="s">
        <v>651</v>
      </c>
      <c r="L115" t="s">
        <v>972</v>
      </c>
      <c r="M115" s="2" t="str">
        <f>HYPERLINK("https://ovidsp.ovid.com/ovidweb.cgi?T=JS&amp;NEWS=n&amp;CSC=Y&amp;PAGE=toc&amp;D=yrovft&amp;AN=00005382-000000000-00000","https://ovidsp.ovid.com/ovidweb.cgi?T=JS&amp;NEWS=n&amp;CSC=Y&amp;PAGE=toc&amp;D=yrovft&amp;AN=00005382-000000000-00000")</f>
        <v>https://ovidsp.ovid.com/ovidweb.cgi?T=JS&amp;NEWS=n&amp;CSC=Y&amp;PAGE=toc&amp;D=yrovft&amp;AN=00005382-000000000-00000</v>
      </c>
      <c r="N115" t="s">
        <v>778</v>
      </c>
      <c r="O115" t="s">
        <v>272</v>
      </c>
      <c r="P115">
        <v>1359948</v>
      </c>
      <c r="Q115" t="s">
        <v>677</v>
      </c>
      <c r="R115" t="s">
        <v>29</v>
      </c>
      <c r="S115" t="s">
        <v>985</v>
      </c>
      <c r="T115" t="b">
        <v>1</v>
      </c>
      <c r="U115" t="s">
        <v>557</v>
      </c>
      <c r="V115" t="b">
        <v>1</v>
      </c>
      <c r="W115" t="s">
        <v>575</v>
      </c>
    </row>
    <row r="116" spans="1:23" x14ac:dyDescent="0.35">
      <c r="A116" t="s">
        <v>165</v>
      </c>
      <c r="B116" t="s">
        <v>879</v>
      </c>
      <c r="C116" t="s">
        <v>671</v>
      </c>
      <c r="D116" t="s">
        <v>20</v>
      </c>
      <c r="E116" s="1">
        <v>44926</v>
      </c>
      <c r="F116">
        <v>21</v>
      </c>
      <c r="G116">
        <v>1</v>
      </c>
      <c r="H116">
        <v>29</v>
      </c>
      <c r="I116">
        <v>1</v>
      </c>
      <c r="J116" t="s">
        <v>889</v>
      </c>
      <c r="K116" t="s">
        <v>651</v>
      </c>
      <c r="L116" t="s">
        <v>871</v>
      </c>
      <c r="M116" s="2" t="str">
        <f>HYPERLINK("https://ovidsp.ovid.com/ovidweb.cgi?T=JS&amp;NEWS=n&amp;CSC=Y&amp;PAGE=toc&amp;D=yrovft&amp;AN=01300517-000000000-00000","https://ovidsp.ovid.com/ovidweb.cgi?T=JS&amp;NEWS=n&amp;CSC=Y&amp;PAGE=toc&amp;D=yrovft&amp;AN=01300517-000000000-00000")</f>
        <v>https://ovidsp.ovid.com/ovidweb.cgi?T=JS&amp;NEWS=n&amp;CSC=Y&amp;PAGE=toc&amp;D=yrovft&amp;AN=01300517-000000000-00000</v>
      </c>
      <c r="N116" t="s">
        <v>778</v>
      </c>
      <c r="O116" t="s">
        <v>272</v>
      </c>
      <c r="P116">
        <v>1359948</v>
      </c>
      <c r="Q116" t="s">
        <v>656</v>
      </c>
      <c r="R116" t="s">
        <v>29</v>
      </c>
      <c r="S116" t="s">
        <v>780</v>
      </c>
      <c r="T116" t="b">
        <v>0</v>
      </c>
      <c r="U116" t="s">
        <v>671</v>
      </c>
      <c r="V116" t="b">
        <v>1</v>
      </c>
      <c r="W116" t="s">
        <v>575</v>
      </c>
    </row>
    <row r="117" spans="1:23" x14ac:dyDescent="0.35">
      <c r="A117" t="s">
        <v>632</v>
      </c>
      <c r="B117" t="s">
        <v>960</v>
      </c>
      <c r="C117" t="s">
        <v>488</v>
      </c>
      <c r="D117" t="s">
        <v>20</v>
      </c>
      <c r="E117" s="1">
        <v>44926</v>
      </c>
      <c r="F117">
        <v>1</v>
      </c>
      <c r="G117">
        <v>1</v>
      </c>
      <c r="H117">
        <v>5</v>
      </c>
      <c r="I117">
        <v>6</v>
      </c>
      <c r="J117" t="s">
        <v>444</v>
      </c>
      <c r="K117" t="s">
        <v>666</v>
      </c>
      <c r="L117" t="s">
        <v>775</v>
      </c>
      <c r="M117" s="2" t="str">
        <f>HYPERLINK("https://ovidsp.ovid.com/ovidweb.cgi?T=JS&amp;NEWS=n&amp;CSC=Y&amp;PAGE=toc&amp;D=yrovft&amp;AN=01212983-000000000-00000","https://ovidsp.ovid.com/ovidweb.cgi?T=JS&amp;NEWS=n&amp;CSC=Y&amp;PAGE=toc&amp;D=yrovft&amp;AN=01212983-000000000-00000")</f>
        <v>https://ovidsp.ovid.com/ovidweb.cgi?T=JS&amp;NEWS=n&amp;CSC=Y&amp;PAGE=toc&amp;D=yrovft&amp;AN=01212983-000000000-00000</v>
      </c>
      <c r="N117" t="s">
        <v>778</v>
      </c>
      <c r="O117" t="s">
        <v>272</v>
      </c>
      <c r="P117">
        <v>1359948</v>
      </c>
      <c r="Q117" t="s">
        <v>330</v>
      </c>
      <c r="R117" t="s">
        <v>29</v>
      </c>
      <c r="S117" t="s">
        <v>988</v>
      </c>
      <c r="T117" t="b">
        <v>0</v>
      </c>
      <c r="U117" t="s">
        <v>671</v>
      </c>
      <c r="V117" t="b">
        <v>1</v>
      </c>
      <c r="W117" t="s">
        <v>575</v>
      </c>
    </row>
    <row r="118" spans="1:23" x14ac:dyDescent="0.35">
      <c r="A118" t="s">
        <v>349</v>
      </c>
      <c r="B118" t="s">
        <v>707</v>
      </c>
      <c r="C118" t="s">
        <v>671</v>
      </c>
      <c r="D118" t="s">
        <v>20</v>
      </c>
      <c r="E118" s="1">
        <v>44926</v>
      </c>
      <c r="F118">
        <v>40</v>
      </c>
      <c r="G118">
        <v>1</v>
      </c>
      <c r="H118">
        <v>48</v>
      </c>
      <c r="I118">
        <v>1</v>
      </c>
      <c r="J118" t="s">
        <v>889</v>
      </c>
      <c r="K118" t="s">
        <v>651</v>
      </c>
      <c r="L118" t="s">
        <v>871</v>
      </c>
      <c r="M118" s="2" t="str">
        <f>HYPERLINK("https://ovidsp.ovid.com/ovidweb.cgi?T=JS&amp;NEWS=n&amp;CSC=Y&amp;PAGE=toc&amp;D=yrovft&amp;AN=00005721-000000000-00000","https://ovidsp.ovid.com/ovidweb.cgi?T=JS&amp;NEWS=n&amp;CSC=Y&amp;PAGE=toc&amp;D=yrovft&amp;AN=00005721-000000000-00000")</f>
        <v>https://ovidsp.ovid.com/ovidweb.cgi?T=JS&amp;NEWS=n&amp;CSC=Y&amp;PAGE=toc&amp;D=yrovft&amp;AN=00005721-000000000-00000</v>
      </c>
      <c r="N118" t="s">
        <v>778</v>
      </c>
      <c r="O118" t="s">
        <v>272</v>
      </c>
      <c r="P118">
        <v>1359948</v>
      </c>
      <c r="Q118" t="s">
        <v>265</v>
      </c>
      <c r="R118" t="s">
        <v>29</v>
      </c>
      <c r="S118" t="s">
        <v>439</v>
      </c>
      <c r="T118" t="b">
        <v>0</v>
      </c>
      <c r="U118" t="s">
        <v>671</v>
      </c>
      <c r="V118" t="b">
        <v>1</v>
      </c>
      <c r="W118" t="s">
        <v>575</v>
      </c>
    </row>
    <row r="119" spans="1:23" x14ac:dyDescent="0.35">
      <c r="A119" t="s">
        <v>928</v>
      </c>
      <c r="B119" t="s">
        <v>383</v>
      </c>
      <c r="C119" t="s">
        <v>671</v>
      </c>
      <c r="D119" t="s">
        <v>20</v>
      </c>
      <c r="E119" s="1">
        <v>44926</v>
      </c>
      <c r="F119">
        <v>53</v>
      </c>
      <c r="G119">
        <v>1</v>
      </c>
      <c r="H119">
        <v>61</v>
      </c>
      <c r="I119">
        <v>1</v>
      </c>
      <c r="J119" t="s">
        <v>682</v>
      </c>
      <c r="K119" t="s">
        <v>651</v>
      </c>
      <c r="L119" t="s">
        <v>490</v>
      </c>
      <c r="M119" s="2" t="str">
        <f>HYPERLINK("https://ovidsp.ovid.com/ovidweb.cgi?T=JS&amp;NEWS=n&amp;CSC=Y&amp;PAGE=toc&amp;D=yrovft&amp;AN=00005650-000000000-00000","https://ovidsp.ovid.com/ovidweb.cgi?T=JS&amp;NEWS=n&amp;CSC=Y&amp;PAGE=toc&amp;D=yrovft&amp;AN=00005650-000000000-00000")</f>
        <v>https://ovidsp.ovid.com/ovidweb.cgi?T=JS&amp;NEWS=n&amp;CSC=Y&amp;PAGE=toc&amp;D=yrovft&amp;AN=00005650-000000000-00000</v>
      </c>
      <c r="N119" t="s">
        <v>778</v>
      </c>
      <c r="O119" t="s">
        <v>272</v>
      </c>
      <c r="P119">
        <v>1359948</v>
      </c>
      <c r="Q119" t="s">
        <v>994</v>
      </c>
      <c r="R119" t="s">
        <v>29</v>
      </c>
      <c r="S119" t="s">
        <v>420</v>
      </c>
      <c r="T119" t="b">
        <v>0</v>
      </c>
      <c r="U119" t="s">
        <v>671</v>
      </c>
      <c r="V119" t="b">
        <v>1</v>
      </c>
      <c r="W119" t="s">
        <v>575</v>
      </c>
    </row>
    <row r="120" spans="1:23" x14ac:dyDescent="0.35">
      <c r="A120" t="s">
        <v>846</v>
      </c>
      <c r="B120" t="s">
        <v>371</v>
      </c>
      <c r="C120" t="s">
        <v>671</v>
      </c>
      <c r="D120" t="s">
        <v>20</v>
      </c>
      <c r="E120" s="1">
        <v>44926</v>
      </c>
      <c r="F120">
        <v>25</v>
      </c>
      <c r="G120">
        <v>1</v>
      </c>
      <c r="H120">
        <v>33</v>
      </c>
      <c r="I120">
        <v>1</v>
      </c>
      <c r="J120" t="s">
        <v>577</v>
      </c>
      <c r="K120" t="s">
        <v>516</v>
      </c>
      <c r="L120" t="s">
        <v>467</v>
      </c>
      <c r="M120" s="2" t="str">
        <f>HYPERLINK("https://ovidsp.ovid.com/ovidweb.cgi?T=JS&amp;NEWS=n&amp;CSC=Y&amp;PAGE=toc&amp;D=yrovft&amp;AN=00008390-000000000-00000","https://ovidsp.ovid.com/ovidweb.cgi?T=JS&amp;NEWS=n&amp;CSC=Y&amp;PAGE=toc&amp;D=yrovft&amp;AN=00008390-000000000-00000")</f>
        <v>https://ovidsp.ovid.com/ovidweb.cgi?T=JS&amp;NEWS=n&amp;CSC=Y&amp;PAGE=toc&amp;D=yrovft&amp;AN=00008390-000000000-00000</v>
      </c>
      <c r="N120" t="s">
        <v>778</v>
      </c>
      <c r="O120" t="s">
        <v>272</v>
      </c>
      <c r="P120">
        <v>1359948</v>
      </c>
      <c r="Q120" t="s">
        <v>616</v>
      </c>
      <c r="R120" t="s">
        <v>29</v>
      </c>
      <c r="S120" t="s">
        <v>581</v>
      </c>
      <c r="T120" t="b">
        <v>1</v>
      </c>
      <c r="U120" t="s">
        <v>657</v>
      </c>
      <c r="V120" t="b">
        <v>1</v>
      </c>
      <c r="W120" t="s">
        <v>575</v>
      </c>
    </row>
    <row r="121" spans="1:23" x14ac:dyDescent="0.35">
      <c r="A121" t="s">
        <v>119</v>
      </c>
      <c r="B121" t="s">
        <v>294</v>
      </c>
      <c r="C121" t="s">
        <v>671</v>
      </c>
      <c r="D121" t="s">
        <v>20</v>
      </c>
      <c r="E121" s="1">
        <v>44926</v>
      </c>
      <c r="F121">
        <v>11</v>
      </c>
      <c r="G121">
        <v>1</v>
      </c>
      <c r="H121">
        <v>26</v>
      </c>
      <c r="I121">
        <v>4</v>
      </c>
      <c r="J121" t="s">
        <v>802</v>
      </c>
      <c r="K121" t="s">
        <v>239</v>
      </c>
      <c r="L121" t="s">
        <v>283</v>
      </c>
      <c r="M121" s="2" t="str">
        <f>HYPERLINK("https://ovidsp.ovid.com/ovidweb.cgi?T=JS&amp;NEWS=n&amp;CSC=Y&amp;PAGE=toc&amp;D=yrovft&amp;AN=00013414-000000000-00000","https://ovidsp.ovid.com/ovidweb.cgi?T=JS&amp;NEWS=n&amp;CSC=Y&amp;PAGE=toc&amp;D=yrovft&amp;AN=00013414-000000000-00000")</f>
        <v>https://ovidsp.ovid.com/ovidweb.cgi?T=JS&amp;NEWS=n&amp;CSC=Y&amp;PAGE=toc&amp;D=yrovft&amp;AN=00013414-000000000-00000</v>
      </c>
      <c r="N121" t="s">
        <v>778</v>
      </c>
      <c r="O121" t="s">
        <v>272</v>
      </c>
      <c r="P121">
        <v>1359948</v>
      </c>
      <c r="Q121" t="s">
        <v>642</v>
      </c>
      <c r="R121" t="s">
        <v>29</v>
      </c>
      <c r="S121" t="s">
        <v>474</v>
      </c>
      <c r="T121" t="b">
        <v>1</v>
      </c>
      <c r="U121" t="s">
        <v>601</v>
      </c>
      <c r="V121" t="b">
        <v>1</v>
      </c>
      <c r="W121" t="s">
        <v>575</v>
      </c>
    </row>
    <row r="122" spans="1:23" x14ac:dyDescent="0.35">
      <c r="A122" t="s">
        <v>987</v>
      </c>
      <c r="B122" t="s">
        <v>423</v>
      </c>
      <c r="C122" t="s">
        <v>671</v>
      </c>
      <c r="D122" t="s">
        <v>20</v>
      </c>
      <c r="E122" s="1">
        <v>44926</v>
      </c>
      <c r="F122">
        <v>36</v>
      </c>
      <c r="G122">
        <v>1</v>
      </c>
      <c r="H122">
        <v>44</v>
      </c>
      <c r="I122">
        <v>1</v>
      </c>
      <c r="J122" t="s">
        <v>813</v>
      </c>
      <c r="K122" t="s">
        <v>651</v>
      </c>
      <c r="L122" t="s">
        <v>469</v>
      </c>
      <c r="M122" s="2" t="str">
        <f>HYPERLINK("https://ovidsp.ovid.com/ovidweb.cgi?T=JS&amp;NEWS=n&amp;CSC=Y&amp;PAGE=toc&amp;D=yrovft&amp;AN=00006231-000000000-00000","https://ovidsp.ovid.com/ovidweb.cgi?T=JS&amp;NEWS=n&amp;CSC=Y&amp;PAGE=toc&amp;D=yrovft&amp;AN=00006231-000000000-00000")</f>
        <v>https://ovidsp.ovid.com/ovidweb.cgi?T=JS&amp;NEWS=n&amp;CSC=Y&amp;PAGE=toc&amp;D=yrovft&amp;AN=00006231-000000000-00000</v>
      </c>
      <c r="N122" t="s">
        <v>778</v>
      </c>
      <c r="O122" t="s">
        <v>272</v>
      </c>
      <c r="P122">
        <v>1359948</v>
      </c>
      <c r="Q122" t="s">
        <v>701</v>
      </c>
      <c r="R122" t="s">
        <v>29</v>
      </c>
      <c r="S122" t="s">
        <v>566</v>
      </c>
      <c r="T122" t="b">
        <v>1</v>
      </c>
      <c r="U122" t="s">
        <v>876</v>
      </c>
      <c r="V122" t="b">
        <v>1</v>
      </c>
      <c r="W122" t="s">
        <v>575</v>
      </c>
    </row>
    <row r="123" spans="1:23" x14ac:dyDescent="0.35">
      <c r="A123" t="s">
        <v>300</v>
      </c>
      <c r="B123" t="s">
        <v>597</v>
      </c>
      <c r="C123" t="s">
        <v>703</v>
      </c>
      <c r="D123" t="s">
        <v>20</v>
      </c>
      <c r="E123" s="1">
        <v>44926</v>
      </c>
      <c r="F123">
        <v>40</v>
      </c>
      <c r="G123">
        <v>1</v>
      </c>
      <c r="H123">
        <v>48</v>
      </c>
      <c r="I123">
        <v>1</v>
      </c>
      <c r="J123" t="s">
        <v>184</v>
      </c>
      <c r="K123" t="s">
        <v>651</v>
      </c>
      <c r="L123" t="s">
        <v>372</v>
      </c>
      <c r="M123" s="2" t="str">
        <f>HYPERLINK("https://ovidsp.ovid.com/ovidweb.cgi?T=JS&amp;NEWS=n&amp;CSC=Y&amp;PAGE=toc&amp;D=yrovft&amp;AN=00006223-000000000-00000","https://ovidsp.ovid.com/ovidweb.cgi?T=JS&amp;NEWS=n&amp;CSC=Y&amp;PAGE=toc&amp;D=yrovft&amp;AN=00006223-000000000-00000")</f>
        <v>https://ovidsp.ovid.com/ovidweb.cgi?T=JS&amp;NEWS=n&amp;CSC=Y&amp;PAGE=toc&amp;D=yrovft&amp;AN=00006223-000000000-00000</v>
      </c>
      <c r="N123" t="s">
        <v>778</v>
      </c>
      <c r="O123" t="s">
        <v>272</v>
      </c>
      <c r="P123">
        <v>1359948</v>
      </c>
      <c r="Q123" t="s">
        <v>1006</v>
      </c>
      <c r="R123" t="s">
        <v>29</v>
      </c>
      <c r="S123" t="s">
        <v>992</v>
      </c>
      <c r="T123" t="b">
        <v>1</v>
      </c>
      <c r="U123" t="s">
        <v>260</v>
      </c>
      <c r="V123" t="b">
        <v>1</v>
      </c>
      <c r="W123" t="s">
        <v>575</v>
      </c>
    </row>
    <row r="124" spans="1:23" x14ac:dyDescent="0.35">
      <c r="A124" t="s">
        <v>174</v>
      </c>
      <c r="B124" t="s">
        <v>829</v>
      </c>
      <c r="C124" t="s">
        <v>671</v>
      </c>
      <c r="D124" t="s">
        <v>20</v>
      </c>
      <c r="E124" s="1">
        <v>44926</v>
      </c>
      <c r="F124">
        <v>45</v>
      </c>
      <c r="G124">
        <v>1</v>
      </c>
      <c r="H124">
        <v>52</v>
      </c>
      <c r="I124">
        <v>12</v>
      </c>
      <c r="J124" t="s">
        <v>404</v>
      </c>
      <c r="K124" t="s">
        <v>651</v>
      </c>
      <c r="L124" t="s">
        <v>64</v>
      </c>
      <c r="M124" s="2" t="str">
        <f>HYPERLINK("https://ovidsp.ovid.com/ovidweb.cgi?T=JS&amp;NEWS=n&amp;CSC=Y&amp;PAGE=toc&amp;D=yrovft&amp;AN=00152193-000000000-00000","https://ovidsp.ovid.com/ovidweb.cgi?T=JS&amp;NEWS=n&amp;CSC=Y&amp;PAGE=toc&amp;D=yrovft&amp;AN=00152193-000000000-00000")</f>
        <v>https://ovidsp.ovid.com/ovidweb.cgi?T=JS&amp;NEWS=n&amp;CSC=Y&amp;PAGE=toc&amp;D=yrovft&amp;AN=00152193-000000000-00000</v>
      </c>
      <c r="N124" t="s">
        <v>778</v>
      </c>
      <c r="O124" t="s">
        <v>272</v>
      </c>
      <c r="P124">
        <v>1359948</v>
      </c>
      <c r="Q124" t="s">
        <v>471</v>
      </c>
      <c r="R124" t="s">
        <v>29</v>
      </c>
      <c r="S124" t="s">
        <v>62</v>
      </c>
      <c r="T124" t="b">
        <v>0</v>
      </c>
      <c r="U124" t="s">
        <v>671</v>
      </c>
      <c r="V124" t="b">
        <v>1</v>
      </c>
      <c r="W124" t="s">
        <v>575</v>
      </c>
    </row>
    <row r="125" spans="1:23" x14ac:dyDescent="0.35">
      <c r="A125" t="s">
        <v>403</v>
      </c>
      <c r="B125" t="s">
        <v>449</v>
      </c>
      <c r="C125" t="s">
        <v>671</v>
      </c>
      <c r="D125" t="s">
        <v>20</v>
      </c>
      <c r="E125" s="1">
        <v>44926</v>
      </c>
      <c r="F125">
        <v>39</v>
      </c>
      <c r="G125">
        <v>1</v>
      </c>
      <c r="H125">
        <v>47</v>
      </c>
      <c r="I125">
        <v>1</v>
      </c>
      <c r="J125" t="s">
        <v>889</v>
      </c>
      <c r="K125" t="s">
        <v>651</v>
      </c>
      <c r="L125" t="s">
        <v>871</v>
      </c>
      <c r="M125" s="2" t="str">
        <f>HYPERLINK("https://ovidsp.ovid.com/ovidweb.cgi?T=JS&amp;NEWS=n&amp;CSC=Y&amp;PAGE=toc&amp;D=yrovft&amp;AN=00006216-000000000-00000","https://ovidsp.ovid.com/ovidweb.cgi?T=JS&amp;NEWS=n&amp;CSC=Y&amp;PAGE=toc&amp;D=yrovft&amp;AN=00006216-000000000-00000")</f>
        <v>https://ovidsp.ovid.com/ovidweb.cgi?T=JS&amp;NEWS=n&amp;CSC=Y&amp;PAGE=toc&amp;D=yrovft&amp;AN=00006216-000000000-00000</v>
      </c>
      <c r="N125" t="s">
        <v>778</v>
      </c>
      <c r="O125" t="s">
        <v>272</v>
      </c>
      <c r="P125">
        <v>1359948</v>
      </c>
      <c r="Q125" t="s">
        <v>93</v>
      </c>
      <c r="R125" t="s">
        <v>29</v>
      </c>
      <c r="S125" t="s">
        <v>389</v>
      </c>
      <c r="T125" t="b">
        <v>0</v>
      </c>
      <c r="U125" t="s">
        <v>671</v>
      </c>
      <c r="V125" t="b">
        <v>1</v>
      </c>
      <c r="W125" t="s">
        <v>575</v>
      </c>
    </row>
    <row r="126" spans="1:23" x14ac:dyDescent="0.35">
      <c r="A126" t="s">
        <v>790</v>
      </c>
      <c r="B126" t="s">
        <v>1037</v>
      </c>
      <c r="C126" t="s">
        <v>207</v>
      </c>
      <c r="D126" t="s">
        <v>20</v>
      </c>
      <c r="E126" s="1">
        <v>44926</v>
      </c>
      <c r="F126">
        <v>1</v>
      </c>
      <c r="G126">
        <v>1</v>
      </c>
      <c r="H126">
        <v>15</v>
      </c>
      <c r="I126">
        <v>6</v>
      </c>
      <c r="J126" t="s">
        <v>186</v>
      </c>
      <c r="K126" t="s">
        <v>185</v>
      </c>
      <c r="L126" t="s">
        <v>191</v>
      </c>
      <c r="M126" s="2" t="str">
        <f>HYPERLINK("https://ovidsp.ovid.com/ovidweb.cgi?T=JS&amp;NEWS=n&amp;CSC=Y&amp;PAGE=toc&amp;D=yrovft&amp;AN=01244666-000000000-00000","https://ovidsp.ovid.com/ovidweb.cgi?T=JS&amp;NEWS=n&amp;CSC=Y&amp;PAGE=toc&amp;D=yrovft&amp;AN=01244666-000000000-00000")</f>
        <v>https://ovidsp.ovid.com/ovidweb.cgi?T=JS&amp;NEWS=n&amp;CSC=Y&amp;PAGE=toc&amp;D=yrovft&amp;AN=01244666-000000000-00000</v>
      </c>
      <c r="N126" t="s">
        <v>778</v>
      </c>
      <c r="O126" t="s">
        <v>272</v>
      </c>
      <c r="P126">
        <v>1359948</v>
      </c>
      <c r="Q126" t="s">
        <v>897</v>
      </c>
      <c r="R126" t="s">
        <v>29</v>
      </c>
      <c r="S126" t="s">
        <v>90</v>
      </c>
      <c r="T126" t="b">
        <v>0</v>
      </c>
      <c r="U126" t="s">
        <v>671</v>
      </c>
      <c r="V126" t="b">
        <v>1</v>
      </c>
      <c r="W126" t="s">
        <v>575</v>
      </c>
    </row>
    <row r="127" spans="1:23" x14ac:dyDescent="0.35">
      <c r="A127" t="s">
        <v>315</v>
      </c>
      <c r="B127" t="s">
        <v>427</v>
      </c>
      <c r="C127" t="s">
        <v>671</v>
      </c>
      <c r="D127" t="s">
        <v>20</v>
      </c>
      <c r="E127" s="1">
        <v>44926</v>
      </c>
      <c r="F127">
        <v>13</v>
      </c>
      <c r="G127">
        <v>1</v>
      </c>
      <c r="H127">
        <v>21</v>
      </c>
      <c r="I127">
        <v>1</v>
      </c>
      <c r="J127" t="s">
        <v>889</v>
      </c>
      <c r="K127" t="s">
        <v>651</v>
      </c>
      <c r="L127" t="s">
        <v>871</v>
      </c>
      <c r="M127" s="2" t="str">
        <f>HYPERLINK("https://ovidsp.ovid.com/ovidweb.cgi?T=JS&amp;NEWS=n&amp;CSC=Y&amp;PAGE=toc&amp;D=yrovft&amp;AN=00152258-000000000-00000","https://ovidsp.ovid.com/ovidweb.cgi?T=JS&amp;NEWS=n&amp;CSC=Y&amp;PAGE=toc&amp;D=yrovft&amp;AN=00152258-000000000-00000")</f>
        <v>https://ovidsp.ovid.com/ovidweb.cgi?T=JS&amp;NEWS=n&amp;CSC=Y&amp;PAGE=toc&amp;D=yrovft&amp;AN=00152258-000000000-00000</v>
      </c>
      <c r="N127" t="s">
        <v>778</v>
      </c>
      <c r="O127" t="s">
        <v>272</v>
      </c>
      <c r="P127">
        <v>1359948</v>
      </c>
      <c r="Q127" t="s">
        <v>679</v>
      </c>
      <c r="R127" t="s">
        <v>29</v>
      </c>
      <c r="S127" t="s">
        <v>451</v>
      </c>
      <c r="T127" t="b">
        <v>0</v>
      </c>
      <c r="U127" t="s">
        <v>671</v>
      </c>
      <c r="V127" t="b">
        <v>1</v>
      </c>
      <c r="W127" t="s">
        <v>575</v>
      </c>
    </row>
    <row r="128" spans="1:23" x14ac:dyDescent="0.35">
      <c r="A128" t="s">
        <v>78</v>
      </c>
      <c r="B128" t="s">
        <v>109</v>
      </c>
      <c r="C128" t="s">
        <v>671</v>
      </c>
      <c r="D128" t="s">
        <v>20</v>
      </c>
      <c r="E128" s="1">
        <v>44926</v>
      </c>
      <c r="F128">
        <v>46</v>
      </c>
      <c r="G128">
        <v>1</v>
      </c>
      <c r="H128">
        <v>53</v>
      </c>
      <c r="I128">
        <v>12</v>
      </c>
      <c r="J128" t="s">
        <v>404</v>
      </c>
      <c r="K128" t="s">
        <v>651</v>
      </c>
      <c r="L128" t="s">
        <v>64</v>
      </c>
      <c r="M128" s="2" t="str">
        <f>HYPERLINK("https://ovidsp.ovid.com/ovidweb.cgi?T=JS&amp;NEWS=n&amp;CSC=Y&amp;PAGE=toc&amp;D=yrovft&amp;AN=00006247-000000000-00000","https://ovidsp.ovid.com/ovidweb.cgi?T=JS&amp;NEWS=n&amp;CSC=Y&amp;PAGE=toc&amp;D=yrovft&amp;AN=00006247-000000000-00000")</f>
        <v>https://ovidsp.ovid.com/ovidweb.cgi?T=JS&amp;NEWS=n&amp;CSC=Y&amp;PAGE=toc&amp;D=yrovft&amp;AN=00006247-000000000-00000</v>
      </c>
      <c r="N128" t="s">
        <v>778</v>
      </c>
      <c r="O128" t="s">
        <v>272</v>
      </c>
      <c r="P128">
        <v>1359948</v>
      </c>
      <c r="Q128" t="s">
        <v>127</v>
      </c>
      <c r="R128" t="s">
        <v>29</v>
      </c>
      <c r="S128" t="s">
        <v>466</v>
      </c>
      <c r="T128" t="b">
        <v>0</v>
      </c>
      <c r="U128" t="s">
        <v>671</v>
      </c>
      <c r="V128" t="b">
        <v>1</v>
      </c>
      <c r="W128" t="s">
        <v>575</v>
      </c>
    </row>
    <row r="129" spans="1:23" x14ac:dyDescent="0.35">
      <c r="A129" t="s">
        <v>533</v>
      </c>
      <c r="B129" t="s">
        <v>179</v>
      </c>
      <c r="C129" t="s">
        <v>215</v>
      </c>
      <c r="D129" t="s">
        <v>20</v>
      </c>
      <c r="E129" s="1">
        <v>44926</v>
      </c>
      <c r="F129">
        <v>64</v>
      </c>
      <c r="G129">
        <v>1</v>
      </c>
      <c r="H129">
        <v>72</v>
      </c>
      <c r="I129">
        <v>1</v>
      </c>
      <c r="J129" t="s">
        <v>889</v>
      </c>
      <c r="K129" t="s">
        <v>651</v>
      </c>
      <c r="L129" t="s">
        <v>871</v>
      </c>
      <c r="M129" s="2" t="str">
        <f>HYPERLINK("https://ovidsp.ovid.com/ovidweb.cgi?T=JS&amp;NEWS=n&amp;CSC=Y&amp;PAGE=toc&amp;D=yrovft&amp;AN=00006199-000000000-00000","https://ovidsp.ovid.com/ovidweb.cgi?T=JS&amp;NEWS=n&amp;CSC=Y&amp;PAGE=toc&amp;D=yrovft&amp;AN=00006199-000000000-00000")</f>
        <v>https://ovidsp.ovid.com/ovidweb.cgi?T=JS&amp;NEWS=n&amp;CSC=Y&amp;PAGE=toc&amp;D=yrovft&amp;AN=00006199-000000000-00000</v>
      </c>
      <c r="N129" t="s">
        <v>778</v>
      </c>
      <c r="O129" t="s">
        <v>272</v>
      </c>
      <c r="P129">
        <v>1359948</v>
      </c>
      <c r="Q129" t="s">
        <v>881</v>
      </c>
      <c r="R129" t="s">
        <v>29</v>
      </c>
      <c r="S129" t="s">
        <v>971</v>
      </c>
      <c r="T129" t="b">
        <v>0</v>
      </c>
      <c r="U129" t="s">
        <v>671</v>
      </c>
      <c r="V129" t="b">
        <v>1</v>
      </c>
      <c r="W129" t="s">
        <v>575</v>
      </c>
    </row>
    <row r="130" spans="1:23" x14ac:dyDescent="0.35">
      <c r="A130" t="s">
        <v>14</v>
      </c>
      <c r="B130" t="s">
        <v>882</v>
      </c>
      <c r="C130" t="s">
        <v>351</v>
      </c>
      <c r="D130" t="s">
        <v>20</v>
      </c>
      <c r="E130" s="1">
        <v>44926</v>
      </c>
      <c r="F130">
        <v>50</v>
      </c>
      <c r="G130">
        <v>1</v>
      </c>
      <c r="H130">
        <v>57</v>
      </c>
      <c r="I130">
        <v>6</v>
      </c>
      <c r="J130" t="s">
        <v>424</v>
      </c>
      <c r="K130" t="s">
        <v>651</v>
      </c>
      <c r="L130" t="s">
        <v>206</v>
      </c>
      <c r="M130" s="2" t="str">
        <f>HYPERLINK("https://ovidsp.ovid.com/ovidweb.cgi?T=JS&amp;NEWS=n&amp;CSC=Y&amp;PAGE=toc&amp;D=yrovft&amp;AN=00017285-000000000-00000","https://ovidsp.ovid.com/ovidweb.cgi?T=JS&amp;NEWS=n&amp;CSC=Y&amp;PAGE=toc&amp;D=yrovft&amp;AN=00017285-000000000-00000")</f>
        <v>https://ovidsp.ovid.com/ovidweb.cgi?T=JS&amp;NEWS=n&amp;CSC=Y&amp;PAGE=toc&amp;D=yrovft&amp;AN=00017285-000000000-00000</v>
      </c>
      <c r="N130" t="s">
        <v>778</v>
      </c>
      <c r="O130" t="s">
        <v>272</v>
      </c>
      <c r="P130">
        <v>1359948</v>
      </c>
      <c r="Q130" t="s">
        <v>88</v>
      </c>
      <c r="R130" t="s">
        <v>29</v>
      </c>
      <c r="S130" t="s">
        <v>147</v>
      </c>
      <c r="T130" t="b">
        <v>0</v>
      </c>
      <c r="U130" t="s">
        <v>671</v>
      </c>
      <c r="V130" t="b">
        <v>1</v>
      </c>
      <c r="W130" t="s">
        <v>575</v>
      </c>
    </row>
    <row r="131" spans="1:23" x14ac:dyDescent="0.35">
      <c r="A131" t="s">
        <v>0</v>
      </c>
      <c r="B131" t="s">
        <v>1017</v>
      </c>
      <c r="C131" t="s">
        <v>671</v>
      </c>
      <c r="D131" t="s">
        <v>20</v>
      </c>
      <c r="E131" s="1">
        <v>44926</v>
      </c>
      <c r="F131">
        <v>35</v>
      </c>
      <c r="G131">
        <v>1</v>
      </c>
      <c r="H131">
        <v>42</v>
      </c>
      <c r="I131">
        <v>4</v>
      </c>
      <c r="J131" t="s">
        <v>590</v>
      </c>
      <c r="K131" t="s">
        <v>743</v>
      </c>
      <c r="L131" t="s">
        <v>72</v>
      </c>
      <c r="M131" s="2" t="str">
        <f>HYPERLINK("https://ovidsp.ovid.com/ovidweb.cgi?T=JS&amp;NEWS=n&amp;CSC=Y&amp;PAGE=toc&amp;D=yrovft&amp;AN=00132582-000000000-00000","https://ovidsp.ovid.com/ovidweb.cgi?T=JS&amp;NEWS=n&amp;CSC=Y&amp;PAGE=toc&amp;D=yrovft&amp;AN=00132582-000000000-00000")</f>
        <v>https://ovidsp.ovid.com/ovidweb.cgi?T=JS&amp;NEWS=n&amp;CSC=Y&amp;PAGE=toc&amp;D=yrovft&amp;AN=00132582-000000000-00000</v>
      </c>
      <c r="N131" t="s">
        <v>778</v>
      </c>
      <c r="O131" t="s">
        <v>272</v>
      </c>
      <c r="P131">
        <v>1359948</v>
      </c>
      <c r="Q131" t="s">
        <v>495</v>
      </c>
      <c r="R131" t="s">
        <v>29</v>
      </c>
      <c r="S131" t="s">
        <v>724</v>
      </c>
      <c r="T131" t="b">
        <v>0</v>
      </c>
      <c r="U131" t="s">
        <v>671</v>
      </c>
      <c r="V131" t="b">
        <v>1</v>
      </c>
      <c r="W131" t="s">
        <v>575</v>
      </c>
    </row>
    <row r="132" spans="1:23" x14ac:dyDescent="0.35">
      <c r="A132" t="s">
        <v>1001</v>
      </c>
      <c r="B132" t="s">
        <v>562</v>
      </c>
      <c r="C132" t="s">
        <v>499</v>
      </c>
      <c r="D132" t="s">
        <v>20</v>
      </c>
      <c r="E132" s="1">
        <v>44926</v>
      </c>
      <c r="F132">
        <v>70</v>
      </c>
      <c r="G132">
        <v>1</v>
      </c>
      <c r="H132">
        <v>77</v>
      </c>
      <c r="I132">
        <v>12</v>
      </c>
      <c r="J132" t="s">
        <v>404</v>
      </c>
      <c r="K132" t="s">
        <v>651</v>
      </c>
      <c r="L132" t="s">
        <v>64</v>
      </c>
      <c r="M132" s="2" t="str">
        <f>HYPERLINK("https://ovidsp.ovid.com/ovidweb.cgi?T=JS&amp;NEWS=n&amp;CSC=Y&amp;PAGE=toc&amp;D=yrovft&amp;AN=00006254-000000000-00000","https://ovidsp.ovid.com/ovidweb.cgi?T=JS&amp;NEWS=n&amp;CSC=Y&amp;PAGE=toc&amp;D=yrovft&amp;AN=00006254-000000000-00000")</f>
        <v>https://ovidsp.ovid.com/ovidweb.cgi?T=JS&amp;NEWS=n&amp;CSC=Y&amp;PAGE=toc&amp;D=yrovft&amp;AN=00006254-000000000-00000</v>
      </c>
      <c r="N132" t="s">
        <v>778</v>
      </c>
      <c r="O132" t="s">
        <v>272</v>
      </c>
      <c r="P132">
        <v>1359948</v>
      </c>
      <c r="Q132" t="s">
        <v>379</v>
      </c>
      <c r="R132" t="s">
        <v>29</v>
      </c>
      <c r="S132" t="s">
        <v>65</v>
      </c>
      <c r="T132" t="b">
        <v>0</v>
      </c>
      <c r="U132" t="s">
        <v>671</v>
      </c>
      <c r="V132" t="b">
        <v>1</v>
      </c>
      <c r="W132" t="s">
        <v>575</v>
      </c>
    </row>
    <row r="133" spans="1:23" x14ac:dyDescent="0.35">
      <c r="A133" t="s">
        <v>496</v>
      </c>
      <c r="B133" t="s">
        <v>188</v>
      </c>
      <c r="C133" t="s">
        <v>671</v>
      </c>
      <c r="D133" t="s">
        <v>20</v>
      </c>
      <c r="E133" s="1">
        <v>44926</v>
      </c>
      <c r="F133">
        <v>37</v>
      </c>
      <c r="G133">
        <v>1</v>
      </c>
      <c r="H133">
        <v>44</v>
      </c>
      <c r="I133">
        <v>24</v>
      </c>
      <c r="J133" t="s">
        <v>487</v>
      </c>
      <c r="K133" t="s">
        <v>827</v>
      </c>
      <c r="L133" t="s">
        <v>467</v>
      </c>
      <c r="M133" s="2" t="str">
        <f>HYPERLINK("https://ovidsp.ovid.com/ovidweb.cgi?T=JS&amp;NEWS=n&amp;CSC=Y&amp;PAGE=toc&amp;D=yrovft&amp;AN=00130989-000000000-00000","https://ovidsp.ovid.com/ovidweb.cgi?T=JS&amp;NEWS=n&amp;CSC=Y&amp;PAGE=toc&amp;D=yrovft&amp;AN=00130989-000000000-00000")</f>
        <v>https://ovidsp.ovid.com/ovidweb.cgi?T=JS&amp;NEWS=n&amp;CSC=Y&amp;PAGE=toc&amp;D=yrovft&amp;AN=00130989-000000000-00000</v>
      </c>
      <c r="N133" t="s">
        <v>778</v>
      </c>
      <c r="O133" t="s">
        <v>272</v>
      </c>
      <c r="P133">
        <v>1359948</v>
      </c>
      <c r="Q133" t="s">
        <v>957</v>
      </c>
      <c r="R133" t="s">
        <v>29</v>
      </c>
      <c r="S133" t="s">
        <v>908</v>
      </c>
      <c r="T133" t="b">
        <v>0</v>
      </c>
      <c r="U133" t="s">
        <v>671</v>
      </c>
      <c r="V133" t="b">
        <v>1</v>
      </c>
      <c r="W133" t="s">
        <v>575</v>
      </c>
    </row>
    <row r="134" spans="1:23" x14ac:dyDescent="0.35">
      <c r="A134" t="s">
        <v>961</v>
      </c>
      <c r="B134" t="s">
        <v>485</v>
      </c>
      <c r="C134" t="s">
        <v>401</v>
      </c>
      <c r="D134" t="s">
        <v>20</v>
      </c>
      <c r="E134" s="1">
        <v>44926</v>
      </c>
      <c r="F134">
        <v>1</v>
      </c>
      <c r="G134">
        <v>1</v>
      </c>
      <c r="H134">
        <v>9</v>
      </c>
      <c r="I134">
        <v>6</v>
      </c>
      <c r="J134" t="s">
        <v>684</v>
      </c>
      <c r="K134" t="s">
        <v>195</v>
      </c>
      <c r="L134" t="s">
        <v>337</v>
      </c>
      <c r="M134" s="2" t="str">
        <f>HYPERLINK("https://ovidsp.ovid.com/ovidweb.cgi?T=JS&amp;NEWS=n&amp;CSC=Y&amp;PAGE=toc&amp;D=yrovft&amp;AN=01271211-000000000-00000","https://ovidsp.ovid.com/ovidweb.cgi?T=JS&amp;NEWS=n&amp;CSC=Y&amp;PAGE=toc&amp;D=yrovft&amp;AN=01271211-000000000-00000")</f>
        <v>https://ovidsp.ovid.com/ovidweb.cgi?T=JS&amp;NEWS=n&amp;CSC=Y&amp;PAGE=toc&amp;D=yrovft&amp;AN=01271211-000000000-00000</v>
      </c>
      <c r="N134" t="s">
        <v>778</v>
      </c>
      <c r="O134" t="s">
        <v>272</v>
      </c>
      <c r="P134">
        <v>1359948</v>
      </c>
      <c r="Q134" t="s">
        <v>858</v>
      </c>
      <c r="R134" t="s">
        <v>29</v>
      </c>
      <c r="S134" t="s">
        <v>880</v>
      </c>
      <c r="T134" t="b">
        <v>0</v>
      </c>
      <c r="U134" t="s">
        <v>671</v>
      </c>
      <c r="V134" t="b">
        <v>1</v>
      </c>
      <c r="W134" t="s">
        <v>575</v>
      </c>
    </row>
    <row r="135" spans="1:23" x14ac:dyDescent="0.35">
      <c r="A135" t="s">
        <v>781</v>
      </c>
      <c r="B135" t="s">
        <v>671</v>
      </c>
      <c r="C135" t="s">
        <v>166</v>
      </c>
      <c r="D135" t="s">
        <v>20</v>
      </c>
      <c r="E135" s="1">
        <v>44926</v>
      </c>
      <c r="F135">
        <v>1</v>
      </c>
      <c r="G135">
        <v>1</v>
      </c>
      <c r="H135">
        <v>5</v>
      </c>
      <c r="I135">
        <v>4</v>
      </c>
      <c r="J135" t="s">
        <v>925</v>
      </c>
      <c r="K135" t="s">
        <v>763</v>
      </c>
      <c r="L135" t="s">
        <v>64</v>
      </c>
      <c r="M135" s="2" t="str">
        <f>HYPERLINK("https://ovidsp.ovid.com/ovidweb.cgi?T=JS&amp;NEWS=n&amp;CSC=Y&amp;PAGE=toc&amp;D=yrovft&amp;AN=02039743-000000000-00000","https://ovidsp.ovid.com/ovidweb.cgi?T=JS&amp;NEWS=n&amp;CSC=Y&amp;PAGE=toc&amp;D=yrovft&amp;AN=02039743-000000000-00000")</f>
        <v>https://ovidsp.ovid.com/ovidweb.cgi?T=JS&amp;NEWS=n&amp;CSC=Y&amp;PAGE=toc&amp;D=yrovft&amp;AN=02039743-000000000-00000</v>
      </c>
      <c r="N135" t="s">
        <v>778</v>
      </c>
      <c r="O135" t="s">
        <v>272</v>
      </c>
      <c r="P135">
        <v>1359948</v>
      </c>
      <c r="Q135" t="s">
        <v>573</v>
      </c>
      <c r="R135" t="s">
        <v>29</v>
      </c>
      <c r="S135" t="s">
        <v>712</v>
      </c>
      <c r="T135" t="b">
        <v>0</v>
      </c>
      <c r="U135" t="s">
        <v>671</v>
      </c>
      <c r="V135" t="b">
        <v>1</v>
      </c>
      <c r="W135" t="s">
        <v>575</v>
      </c>
    </row>
    <row r="136" spans="1:23" x14ac:dyDescent="0.35">
      <c r="A136" t="s">
        <v>913</v>
      </c>
      <c r="B136" t="s">
        <v>731</v>
      </c>
      <c r="C136" t="s">
        <v>324</v>
      </c>
      <c r="D136" t="s">
        <v>20</v>
      </c>
      <c r="E136" s="1">
        <v>44926</v>
      </c>
      <c r="F136">
        <v>44</v>
      </c>
      <c r="G136">
        <v>1</v>
      </c>
      <c r="H136">
        <v>51</v>
      </c>
      <c r="I136">
        <v>7</v>
      </c>
      <c r="J136" t="s">
        <v>949</v>
      </c>
      <c r="K136" t="s">
        <v>651</v>
      </c>
      <c r="L136" t="s">
        <v>773</v>
      </c>
      <c r="M136" s="2" t="str">
        <f>HYPERLINK("https://ovidsp.ovid.com/ovidweb.cgi?T=JS&amp;NEWS=n&amp;CSC=Y&amp;PAGE=toc&amp;D=yrovft&amp;AN=00006676-000000000-00000","https://ovidsp.ovid.com/ovidweb.cgi?T=JS&amp;NEWS=n&amp;CSC=Y&amp;PAGE=toc&amp;D=yrovft&amp;AN=00006676-000000000-00000")</f>
        <v>https://ovidsp.ovid.com/ovidweb.cgi?T=JS&amp;NEWS=n&amp;CSC=Y&amp;PAGE=toc&amp;D=yrovft&amp;AN=00006676-000000000-00000</v>
      </c>
      <c r="N136" t="s">
        <v>778</v>
      </c>
      <c r="O136" t="s">
        <v>272</v>
      </c>
      <c r="P136">
        <v>1359948</v>
      </c>
      <c r="Q136" t="s">
        <v>555</v>
      </c>
      <c r="R136" t="s">
        <v>29</v>
      </c>
      <c r="S136" t="s">
        <v>103</v>
      </c>
      <c r="T136" t="b">
        <v>0</v>
      </c>
      <c r="U136" t="s">
        <v>671</v>
      </c>
      <c r="V136" t="b">
        <v>1</v>
      </c>
      <c r="W136" t="s">
        <v>575</v>
      </c>
    </row>
    <row r="137" spans="1:23" x14ac:dyDescent="0.35">
      <c r="A137" t="s">
        <v>225</v>
      </c>
      <c r="B137" t="s">
        <v>303</v>
      </c>
      <c r="C137" t="s">
        <v>843</v>
      </c>
      <c r="D137" t="s">
        <v>20</v>
      </c>
      <c r="E137" s="1">
        <v>44926</v>
      </c>
      <c r="F137">
        <v>20</v>
      </c>
      <c r="G137">
        <v>1</v>
      </c>
      <c r="H137">
        <v>20</v>
      </c>
      <c r="I137">
        <v>6</v>
      </c>
      <c r="J137" t="s">
        <v>44</v>
      </c>
      <c r="K137" t="s">
        <v>651</v>
      </c>
      <c r="L137" t="s">
        <v>422</v>
      </c>
      <c r="M137" s="2" t="str">
        <f>HYPERLINK("https://ovidsp.ovid.com/ovidweb.cgi?T=JS&amp;NEWS=n&amp;CSC=Y&amp;PAGE=toc&amp;D=yrovft&amp;AN=00132583-000000000-00000","https://ovidsp.ovid.com/ovidweb.cgi?T=JS&amp;NEWS=n&amp;CSC=Y&amp;PAGE=toc&amp;D=yrovft&amp;AN=00132583-000000000-00000")</f>
        <v>https://ovidsp.ovid.com/ovidweb.cgi?T=JS&amp;NEWS=n&amp;CSC=Y&amp;PAGE=toc&amp;D=yrovft&amp;AN=00132583-000000000-00000</v>
      </c>
      <c r="N137" t="s">
        <v>778</v>
      </c>
      <c r="O137" t="s">
        <v>272</v>
      </c>
      <c r="P137">
        <v>1359948</v>
      </c>
      <c r="Q137" t="s">
        <v>838</v>
      </c>
      <c r="R137" t="s">
        <v>29</v>
      </c>
      <c r="S137" t="s">
        <v>163</v>
      </c>
      <c r="T137" t="b">
        <v>0</v>
      </c>
      <c r="U137" t="s">
        <v>671</v>
      </c>
      <c r="V137" t="b">
        <v>1</v>
      </c>
      <c r="W137" t="s">
        <v>575</v>
      </c>
    </row>
    <row r="138" spans="1:23" x14ac:dyDescent="0.35">
      <c r="A138" t="s">
        <v>648</v>
      </c>
      <c r="B138" t="s">
        <v>809</v>
      </c>
      <c r="C138" t="s">
        <v>760</v>
      </c>
      <c r="D138" t="s">
        <v>20</v>
      </c>
      <c r="E138" s="1">
        <v>44926</v>
      </c>
      <c r="F138">
        <v>31</v>
      </c>
      <c r="G138">
        <v>1</v>
      </c>
      <c r="H138">
        <v>38</v>
      </c>
      <c r="I138">
        <v>12</v>
      </c>
      <c r="J138" t="s">
        <v>404</v>
      </c>
      <c r="K138" t="s">
        <v>651</v>
      </c>
      <c r="L138" t="s">
        <v>64</v>
      </c>
      <c r="M138" s="2" t="str">
        <f>HYPERLINK("https://ovidsp.ovid.com/ovidweb.cgi?T=JS&amp;NEWS=n&amp;CSC=Y&amp;PAGE=toc&amp;D=yrovft&amp;AN=00006565-000000000-00000","https://ovidsp.ovid.com/ovidweb.cgi?T=JS&amp;NEWS=n&amp;CSC=Y&amp;PAGE=toc&amp;D=yrovft&amp;AN=00006565-000000000-00000")</f>
        <v>https://ovidsp.ovid.com/ovidweb.cgi?T=JS&amp;NEWS=n&amp;CSC=Y&amp;PAGE=toc&amp;D=yrovft&amp;AN=00006565-000000000-00000</v>
      </c>
      <c r="N138" t="s">
        <v>778</v>
      </c>
      <c r="O138" t="s">
        <v>272</v>
      </c>
      <c r="P138">
        <v>1359948</v>
      </c>
      <c r="Q138" t="s">
        <v>634</v>
      </c>
      <c r="R138" t="s">
        <v>29</v>
      </c>
      <c r="S138" t="s">
        <v>733</v>
      </c>
      <c r="T138" t="b">
        <v>1</v>
      </c>
      <c r="U138" t="s">
        <v>84</v>
      </c>
      <c r="V138" t="b">
        <v>1</v>
      </c>
      <c r="W138" t="s">
        <v>575</v>
      </c>
    </row>
    <row r="139" spans="1:23" x14ac:dyDescent="0.35">
      <c r="A139" t="s">
        <v>540</v>
      </c>
      <c r="B139" t="s">
        <v>1030</v>
      </c>
      <c r="C139" t="s">
        <v>671</v>
      </c>
      <c r="D139" t="s">
        <v>20</v>
      </c>
      <c r="E139" s="1">
        <v>44926</v>
      </c>
      <c r="F139">
        <v>34</v>
      </c>
      <c r="G139">
        <v>1</v>
      </c>
      <c r="H139">
        <v>42</v>
      </c>
      <c r="I139">
        <v>1</v>
      </c>
      <c r="J139" t="s">
        <v>432</v>
      </c>
      <c r="K139" t="s">
        <v>651</v>
      </c>
      <c r="L139" t="s">
        <v>151</v>
      </c>
      <c r="M139" s="2" t="str">
        <f>HYPERLINK("https://ovidsp.ovid.com/ovidweb.cgi?T=JS&amp;NEWS=n&amp;CSC=Y&amp;PAGE=toc&amp;D=yrovft&amp;AN=00006454-000000000-00000","https://ovidsp.ovid.com/ovidweb.cgi?T=JS&amp;NEWS=n&amp;CSC=Y&amp;PAGE=toc&amp;D=yrovft&amp;AN=00006454-000000000-00000")</f>
        <v>https://ovidsp.ovid.com/ovidweb.cgi?T=JS&amp;NEWS=n&amp;CSC=Y&amp;PAGE=toc&amp;D=yrovft&amp;AN=00006454-000000000-00000</v>
      </c>
      <c r="N139" t="s">
        <v>778</v>
      </c>
      <c r="O139" t="s">
        <v>272</v>
      </c>
      <c r="P139">
        <v>1359948</v>
      </c>
      <c r="Q139" t="s">
        <v>70</v>
      </c>
      <c r="R139" t="s">
        <v>29</v>
      </c>
      <c r="S139" t="s">
        <v>394</v>
      </c>
      <c r="T139" t="b">
        <v>1</v>
      </c>
      <c r="U139" t="s">
        <v>854</v>
      </c>
      <c r="V139" t="b">
        <v>1</v>
      </c>
      <c r="W139" t="s">
        <v>575</v>
      </c>
    </row>
    <row r="140" spans="1:23" x14ac:dyDescent="0.35">
      <c r="A140" t="s">
        <v>1000</v>
      </c>
      <c r="B140" t="s">
        <v>406</v>
      </c>
      <c r="C140" t="s">
        <v>671</v>
      </c>
      <c r="D140" t="s">
        <v>20</v>
      </c>
      <c r="E140" s="1">
        <v>44926</v>
      </c>
      <c r="F140">
        <v>25</v>
      </c>
      <c r="G140">
        <v>2</v>
      </c>
      <c r="H140">
        <v>33</v>
      </c>
      <c r="I140">
        <v>1</v>
      </c>
      <c r="J140" t="s">
        <v>1018</v>
      </c>
      <c r="K140" t="s">
        <v>516</v>
      </c>
      <c r="L140" t="s">
        <v>619</v>
      </c>
      <c r="M140" s="2" t="str">
        <f>HYPERLINK("https://ovidsp.ovid.com/ovidweb.cgi?T=JS&amp;NEWS=n&amp;CSC=Y&amp;PAGE=toc&amp;D=yrovft&amp;AN=01213011-000000000-00000","https://ovidsp.ovid.com/ovidweb.cgi?T=JS&amp;NEWS=n&amp;CSC=Y&amp;PAGE=toc&amp;D=yrovft&amp;AN=01213011-000000000-00000")</f>
        <v>https://ovidsp.ovid.com/ovidweb.cgi?T=JS&amp;NEWS=n&amp;CSC=Y&amp;PAGE=toc&amp;D=yrovft&amp;AN=01213011-000000000-00000</v>
      </c>
      <c r="N140" t="s">
        <v>778</v>
      </c>
      <c r="O140" t="s">
        <v>272</v>
      </c>
      <c r="P140">
        <v>1359948</v>
      </c>
      <c r="Q140" t="s">
        <v>818</v>
      </c>
      <c r="R140" t="s">
        <v>29</v>
      </c>
      <c r="S140" t="s">
        <v>377</v>
      </c>
      <c r="T140" t="b">
        <v>0</v>
      </c>
      <c r="U140" t="s">
        <v>671</v>
      </c>
      <c r="V140" t="b">
        <v>1</v>
      </c>
      <c r="W140" t="s">
        <v>575</v>
      </c>
    </row>
    <row r="141" spans="1:23" x14ac:dyDescent="0.35">
      <c r="A141" t="s">
        <v>798</v>
      </c>
      <c r="B141" t="s">
        <v>501</v>
      </c>
      <c r="C141" t="s">
        <v>482</v>
      </c>
      <c r="D141" t="s">
        <v>20</v>
      </c>
      <c r="E141" s="1">
        <v>44926</v>
      </c>
      <c r="F141">
        <v>1</v>
      </c>
      <c r="G141">
        <v>1</v>
      </c>
      <c r="H141">
        <v>19</v>
      </c>
      <c r="I141">
        <v>4</v>
      </c>
      <c r="J141" t="s">
        <v>973</v>
      </c>
      <c r="K141" t="s">
        <v>635</v>
      </c>
      <c r="L141" t="s">
        <v>567</v>
      </c>
      <c r="M141" s="2" t="str">
        <f>HYPERLINK("https://ovidsp.ovid.com/ovidweb.cgi?T=JS&amp;NEWS=n&amp;CSC=Y&amp;PAGE=toc&amp;D=yrovft&amp;AN=00134384-000000000-00000","https://ovidsp.ovid.com/ovidweb.cgi?T=JS&amp;NEWS=n&amp;CSC=Y&amp;PAGE=toc&amp;D=yrovft&amp;AN=00134384-000000000-00000")</f>
        <v>https://ovidsp.ovid.com/ovidweb.cgi?T=JS&amp;NEWS=n&amp;CSC=Y&amp;PAGE=toc&amp;D=yrovft&amp;AN=00134384-000000000-00000</v>
      </c>
      <c r="N141" t="s">
        <v>778</v>
      </c>
      <c r="O141" t="s">
        <v>272</v>
      </c>
      <c r="P141">
        <v>1359948</v>
      </c>
      <c r="Q141" t="s">
        <v>286</v>
      </c>
      <c r="R141" t="s">
        <v>29</v>
      </c>
      <c r="S141" t="s">
        <v>414</v>
      </c>
      <c r="T141" t="b">
        <v>0</v>
      </c>
      <c r="U141" t="s">
        <v>671</v>
      </c>
      <c r="V141" t="b">
        <v>1</v>
      </c>
      <c r="W141" t="s">
        <v>575</v>
      </c>
    </row>
    <row r="142" spans="1:23" x14ac:dyDescent="0.35">
      <c r="A142" t="s">
        <v>157</v>
      </c>
      <c r="B142" t="s">
        <v>149</v>
      </c>
      <c r="C142" t="s">
        <v>26</v>
      </c>
      <c r="D142" t="s">
        <v>20</v>
      </c>
      <c r="E142" s="1">
        <v>44926</v>
      </c>
      <c r="F142">
        <v>35</v>
      </c>
      <c r="G142">
        <v>1</v>
      </c>
      <c r="H142">
        <v>35</v>
      </c>
      <c r="I142">
        <v>24</v>
      </c>
      <c r="J142" t="s">
        <v>820</v>
      </c>
      <c r="K142" t="s">
        <v>361</v>
      </c>
      <c r="L142" t="s">
        <v>107</v>
      </c>
      <c r="M142" s="2" t="str">
        <f>HYPERLINK("https://ovidsp.ovid.com/ovidweb.cgi?T=JS&amp;NEWS=n&amp;CSC=Y&amp;PAGE=toc&amp;D=yrovft&amp;AN=00256406-000000000-00000","https://ovidsp.ovid.com/ovidweb.cgi?T=JS&amp;NEWS=n&amp;CSC=Y&amp;PAGE=toc&amp;D=yrovft&amp;AN=00256406-000000000-00000")</f>
        <v>https://ovidsp.ovid.com/ovidweb.cgi?T=JS&amp;NEWS=n&amp;CSC=Y&amp;PAGE=toc&amp;D=yrovft&amp;AN=00256406-000000000-00000</v>
      </c>
      <c r="N142" t="s">
        <v>778</v>
      </c>
      <c r="O142" t="s">
        <v>272</v>
      </c>
      <c r="P142">
        <v>1359948</v>
      </c>
      <c r="Q142" t="s">
        <v>674</v>
      </c>
      <c r="R142" t="s">
        <v>29</v>
      </c>
      <c r="S142" t="s">
        <v>617</v>
      </c>
      <c r="T142" t="b">
        <v>0</v>
      </c>
      <c r="U142" t="s">
        <v>671</v>
      </c>
      <c r="V142" t="b">
        <v>1</v>
      </c>
      <c r="W142" t="s">
        <v>575</v>
      </c>
    </row>
    <row r="143" spans="1:23" x14ac:dyDescent="0.35">
      <c r="A143" t="s">
        <v>521</v>
      </c>
      <c r="B143" t="s">
        <v>336</v>
      </c>
      <c r="C143" t="s">
        <v>671</v>
      </c>
      <c r="D143" t="s">
        <v>20</v>
      </c>
      <c r="E143" s="1">
        <v>44926</v>
      </c>
      <c r="F143">
        <v>20</v>
      </c>
      <c r="G143">
        <v>1</v>
      </c>
      <c r="H143">
        <v>28</v>
      </c>
      <c r="I143">
        <v>1</v>
      </c>
      <c r="J143" t="s">
        <v>889</v>
      </c>
      <c r="K143" t="s">
        <v>651</v>
      </c>
      <c r="L143" t="s">
        <v>871</v>
      </c>
      <c r="M143" s="2" t="str">
        <f>HYPERLINK("https://ovidsp.ovid.com/ovidweb.cgi?T=JS&amp;NEWS=n&amp;CSC=Y&amp;PAGE=toc&amp;D=yrovft&amp;AN=01269241-000000000-00000","https://ovidsp.ovid.com/ovidweb.cgi?T=JS&amp;NEWS=n&amp;CSC=Y&amp;PAGE=toc&amp;D=yrovft&amp;AN=01269241-000000000-00000")</f>
        <v>https://ovidsp.ovid.com/ovidweb.cgi?T=JS&amp;NEWS=n&amp;CSC=Y&amp;PAGE=toc&amp;D=yrovft&amp;AN=01269241-000000000-00000</v>
      </c>
      <c r="N143" t="s">
        <v>778</v>
      </c>
      <c r="O143" t="s">
        <v>272</v>
      </c>
      <c r="P143">
        <v>1359948</v>
      </c>
      <c r="Q143" t="s">
        <v>658</v>
      </c>
      <c r="R143" t="s">
        <v>29</v>
      </c>
      <c r="S143" t="s">
        <v>1042</v>
      </c>
      <c r="T143" t="b">
        <v>0</v>
      </c>
      <c r="U143" t="s">
        <v>671</v>
      </c>
      <c r="V143" t="b">
        <v>1</v>
      </c>
      <c r="W143" t="s">
        <v>575</v>
      </c>
    </row>
    <row r="144" spans="1:23" x14ac:dyDescent="0.35">
      <c r="A144" t="s">
        <v>192</v>
      </c>
      <c r="B144" t="s">
        <v>211</v>
      </c>
      <c r="C144" t="s">
        <v>671</v>
      </c>
      <c r="D144" t="s">
        <v>20</v>
      </c>
      <c r="E144" s="1">
        <v>44926</v>
      </c>
      <c r="F144">
        <v>25</v>
      </c>
      <c r="G144">
        <v>1</v>
      </c>
      <c r="H144">
        <v>32</v>
      </c>
      <c r="I144">
        <v>6</v>
      </c>
      <c r="J144" t="s">
        <v>605</v>
      </c>
      <c r="K144" t="s">
        <v>516</v>
      </c>
      <c r="L144" t="s">
        <v>472</v>
      </c>
      <c r="M144" s="2" t="str">
        <f>HYPERLINK("https://ovidsp.ovid.com/ovidweb.cgi?T=JS&amp;NEWS=n&amp;CSC=Y&amp;PAGE=toc&amp;D=yrovft&amp;AN=00041444-000000000-00000","https://ovidsp.ovid.com/ovidweb.cgi?T=JS&amp;NEWS=n&amp;CSC=Y&amp;PAGE=toc&amp;D=yrovft&amp;AN=00041444-000000000-00000")</f>
        <v>https://ovidsp.ovid.com/ovidweb.cgi?T=JS&amp;NEWS=n&amp;CSC=Y&amp;PAGE=toc&amp;D=yrovft&amp;AN=00041444-000000000-00000</v>
      </c>
      <c r="N144" t="s">
        <v>778</v>
      </c>
      <c r="O144" t="s">
        <v>272</v>
      </c>
      <c r="P144">
        <v>1359948</v>
      </c>
      <c r="Q144" t="s">
        <v>343</v>
      </c>
      <c r="R144" t="s">
        <v>29</v>
      </c>
      <c r="S144" t="s">
        <v>653</v>
      </c>
      <c r="T144" t="b">
        <v>0</v>
      </c>
      <c r="U144" t="s">
        <v>671</v>
      </c>
      <c r="V144" t="b">
        <v>1</v>
      </c>
      <c r="W144" t="s">
        <v>575</v>
      </c>
    </row>
    <row r="145" spans="1:23" x14ac:dyDescent="0.35">
      <c r="A145" t="s">
        <v>633</v>
      </c>
      <c r="B145" t="s">
        <v>868</v>
      </c>
      <c r="C145" t="s">
        <v>671</v>
      </c>
      <c r="D145" t="s">
        <v>20</v>
      </c>
      <c r="E145" s="1">
        <v>44926</v>
      </c>
      <c r="F145">
        <v>24</v>
      </c>
      <c r="G145">
        <v>1</v>
      </c>
      <c r="H145">
        <v>31</v>
      </c>
      <c r="I145">
        <v>4</v>
      </c>
      <c r="J145" t="s">
        <v>1007</v>
      </c>
      <c r="K145" t="s">
        <v>651</v>
      </c>
      <c r="L145" t="s">
        <v>241</v>
      </c>
      <c r="M145" s="2" t="str">
        <f>HYPERLINK("https://ovidsp.ovid.com/ovidweb.cgi?T=JS&amp;NEWS=n&amp;CSC=Y&amp;PAGE=toc&amp;D=yrovft&amp;AN=00019514-000000000-00000","https://ovidsp.ovid.com/ovidweb.cgi?T=JS&amp;NEWS=n&amp;CSC=Y&amp;PAGE=toc&amp;D=yrovft&amp;AN=00019514-000000000-00000")</f>
        <v>https://ovidsp.ovid.com/ovidweb.cgi?T=JS&amp;NEWS=n&amp;CSC=Y&amp;PAGE=toc&amp;D=yrovft&amp;AN=00019514-000000000-00000</v>
      </c>
      <c r="N145" t="s">
        <v>778</v>
      </c>
      <c r="O145" t="s">
        <v>272</v>
      </c>
      <c r="P145">
        <v>1359948</v>
      </c>
      <c r="Q145" t="s">
        <v>150</v>
      </c>
      <c r="R145" t="s">
        <v>29</v>
      </c>
      <c r="S145" t="s">
        <v>806</v>
      </c>
      <c r="T145" t="b">
        <v>0</v>
      </c>
      <c r="U145" t="s">
        <v>671</v>
      </c>
      <c r="V145" t="b">
        <v>1</v>
      </c>
      <c r="W145" t="s">
        <v>575</v>
      </c>
    </row>
    <row r="146" spans="1:23" x14ac:dyDescent="0.35">
      <c r="A146" t="s">
        <v>714</v>
      </c>
      <c r="B146" t="s">
        <v>980</v>
      </c>
      <c r="C146" t="s">
        <v>526</v>
      </c>
      <c r="D146" t="s">
        <v>20</v>
      </c>
      <c r="E146" s="1">
        <v>44926</v>
      </c>
      <c r="F146">
        <v>33</v>
      </c>
      <c r="G146">
        <v>2</v>
      </c>
      <c r="H146">
        <v>33</v>
      </c>
      <c r="I146">
        <v>4</v>
      </c>
      <c r="J146" t="s">
        <v>742</v>
      </c>
      <c r="K146" t="s">
        <v>332</v>
      </c>
      <c r="L146" t="s">
        <v>996</v>
      </c>
      <c r="M146" s="2" t="str">
        <f>HYPERLINK("https://ovidsp.ovid.com/ovidweb.cgi?T=JS&amp;NEWS=n&amp;CSC=Y&amp;PAGE=toc&amp;D=yrovft&amp;AN=02272794-000000000-00000","https://ovidsp.ovid.com/ovidweb.cgi?T=JS&amp;NEWS=n&amp;CSC=Y&amp;PAGE=toc&amp;D=yrovft&amp;AN=02272794-000000000-00000")</f>
        <v>https://ovidsp.ovid.com/ovidweb.cgi?T=JS&amp;NEWS=n&amp;CSC=Y&amp;PAGE=toc&amp;D=yrovft&amp;AN=02272794-000000000-00000</v>
      </c>
      <c r="N146" t="s">
        <v>778</v>
      </c>
      <c r="O146" t="s">
        <v>272</v>
      </c>
      <c r="P146">
        <v>1359948</v>
      </c>
      <c r="Q146" t="s">
        <v>198</v>
      </c>
      <c r="R146" t="s">
        <v>29</v>
      </c>
      <c r="S146" t="s">
        <v>604</v>
      </c>
      <c r="T146" t="b">
        <v>0</v>
      </c>
      <c r="U146" t="s">
        <v>671</v>
      </c>
      <c r="V146" t="b">
        <v>1</v>
      </c>
      <c r="W146" t="s">
        <v>575</v>
      </c>
    </row>
    <row r="147" spans="1:23" x14ac:dyDescent="0.35">
      <c r="A147" t="s">
        <v>853</v>
      </c>
      <c r="B147" t="s">
        <v>393</v>
      </c>
      <c r="C147" t="s">
        <v>171</v>
      </c>
      <c r="D147" t="s">
        <v>20</v>
      </c>
      <c r="E147" s="1">
        <v>44926</v>
      </c>
      <c r="F147">
        <v>26</v>
      </c>
      <c r="G147">
        <v>1</v>
      </c>
      <c r="H147">
        <v>33</v>
      </c>
      <c r="I147">
        <v>2</v>
      </c>
      <c r="J147" t="s">
        <v>506</v>
      </c>
      <c r="K147" t="s">
        <v>651</v>
      </c>
      <c r="L147" t="s">
        <v>332</v>
      </c>
      <c r="M147" s="2" t="str">
        <f>HYPERLINK("https://ovidsp.ovid.com/ovidweb.cgi?T=JS&amp;NEWS=n&amp;CSC=Y&amp;PAGE=toc&amp;D=yrovft&amp;AN=00013542-000000000-00000","https://ovidsp.ovid.com/ovidweb.cgi?T=JS&amp;NEWS=n&amp;CSC=Y&amp;PAGE=toc&amp;D=yrovft&amp;AN=00013542-000000000-00000")</f>
        <v>https://ovidsp.ovid.com/ovidweb.cgi?T=JS&amp;NEWS=n&amp;CSC=Y&amp;PAGE=toc&amp;D=yrovft&amp;AN=00013542-000000000-00000</v>
      </c>
      <c r="N147" t="s">
        <v>778</v>
      </c>
      <c r="O147" t="s">
        <v>272</v>
      </c>
      <c r="P147">
        <v>1359948</v>
      </c>
      <c r="Q147" t="s">
        <v>83</v>
      </c>
      <c r="R147" t="s">
        <v>29</v>
      </c>
      <c r="S147" t="s">
        <v>435</v>
      </c>
      <c r="T147" t="b">
        <v>0</v>
      </c>
      <c r="U147" t="s">
        <v>671</v>
      </c>
      <c r="V147" t="b">
        <v>1</v>
      </c>
      <c r="W147" t="s">
        <v>575</v>
      </c>
    </row>
    <row r="148" spans="1:23" x14ac:dyDescent="0.35">
      <c r="A148" t="s">
        <v>639</v>
      </c>
      <c r="B148" t="s">
        <v>582</v>
      </c>
      <c r="C148" t="s">
        <v>671</v>
      </c>
      <c r="D148" t="s">
        <v>20</v>
      </c>
      <c r="E148" s="1">
        <v>44926</v>
      </c>
      <c r="F148">
        <v>23</v>
      </c>
      <c r="G148">
        <v>1</v>
      </c>
      <c r="H148">
        <v>30</v>
      </c>
      <c r="I148">
        <v>4</v>
      </c>
      <c r="J148" t="s">
        <v>289</v>
      </c>
      <c r="K148" t="s">
        <v>743</v>
      </c>
      <c r="L148" t="s">
        <v>269</v>
      </c>
      <c r="M148" s="2" t="str">
        <f>HYPERLINK("https://ovidsp.ovid.com/ovidweb.cgi?T=JS&amp;NEWS=n&amp;CSC=Y&amp;PAGE=toc&amp;D=yrovft&amp;AN=00132585-000000000-00000","https://ovidsp.ovid.com/ovidweb.cgi?T=JS&amp;NEWS=n&amp;CSC=Y&amp;PAGE=toc&amp;D=yrovft&amp;AN=00132585-000000000-00000")</f>
        <v>https://ovidsp.ovid.com/ovidweb.cgi?T=JS&amp;NEWS=n&amp;CSC=Y&amp;PAGE=toc&amp;D=yrovft&amp;AN=00132585-000000000-00000</v>
      </c>
      <c r="N148" t="s">
        <v>778</v>
      </c>
      <c r="O148" t="s">
        <v>272</v>
      </c>
      <c r="P148">
        <v>1359948</v>
      </c>
      <c r="Q148" t="s">
        <v>1038</v>
      </c>
      <c r="R148" t="s">
        <v>29</v>
      </c>
      <c r="S148" t="s">
        <v>156</v>
      </c>
      <c r="T148" t="b">
        <v>0</v>
      </c>
      <c r="U148" t="s">
        <v>671</v>
      </c>
      <c r="V148" t="b">
        <v>1</v>
      </c>
      <c r="W148" t="s">
        <v>575</v>
      </c>
    </row>
    <row r="149" spans="1:23" x14ac:dyDescent="0.35">
      <c r="A149" t="s">
        <v>374</v>
      </c>
      <c r="B149" t="s">
        <v>671</v>
      </c>
      <c r="C149" t="s">
        <v>594</v>
      </c>
      <c r="D149" t="s">
        <v>20</v>
      </c>
      <c r="E149" s="1">
        <v>44926</v>
      </c>
      <c r="F149">
        <v>25</v>
      </c>
      <c r="G149">
        <v>1</v>
      </c>
      <c r="H149">
        <v>32</v>
      </c>
      <c r="I149">
        <v>6</v>
      </c>
      <c r="J149" t="s">
        <v>726</v>
      </c>
      <c r="K149" t="s">
        <v>516</v>
      </c>
      <c r="L149" t="s">
        <v>491</v>
      </c>
      <c r="M149" s="2" t="str">
        <f>HYPERLINK("https://ovidsp.ovid.com/ovidweb.cgi?T=JS&amp;NEWS=n&amp;CSC=Y&amp;PAGE=toc&amp;D=yrovft&amp;AN=00129689-000000000-00000","https://ovidsp.ovid.com/ovidweb.cgi?T=JS&amp;NEWS=n&amp;CSC=Y&amp;PAGE=toc&amp;D=yrovft&amp;AN=00129689-000000000-00000")</f>
        <v>https://ovidsp.ovid.com/ovidweb.cgi?T=JS&amp;NEWS=n&amp;CSC=Y&amp;PAGE=toc&amp;D=yrovft&amp;AN=00129689-000000000-00000</v>
      </c>
      <c r="N149" t="s">
        <v>778</v>
      </c>
      <c r="O149" t="s">
        <v>272</v>
      </c>
      <c r="P149">
        <v>1359948</v>
      </c>
      <c r="Q149" t="s">
        <v>1002</v>
      </c>
      <c r="R149" t="s">
        <v>29</v>
      </c>
      <c r="S149" t="s">
        <v>291</v>
      </c>
      <c r="T149" t="b">
        <v>1</v>
      </c>
      <c r="U149" t="s">
        <v>1009</v>
      </c>
      <c r="V149" t="b">
        <v>1</v>
      </c>
      <c r="W149" t="s">
        <v>575</v>
      </c>
    </row>
    <row r="150" spans="1:23" x14ac:dyDescent="0.35">
      <c r="A150" t="s">
        <v>592</v>
      </c>
      <c r="B150" t="s">
        <v>416</v>
      </c>
      <c r="C150" t="s">
        <v>618</v>
      </c>
      <c r="D150" t="s">
        <v>20</v>
      </c>
      <c r="E150" s="1">
        <v>44926</v>
      </c>
      <c r="F150">
        <v>45</v>
      </c>
      <c r="G150">
        <v>1</v>
      </c>
      <c r="H150">
        <v>61</v>
      </c>
      <c r="I150" t="s">
        <v>668</v>
      </c>
      <c r="J150" t="s">
        <v>624</v>
      </c>
      <c r="K150" t="s">
        <v>1036</v>
      </c>
      <c r="L150" t="s">
        <v>986</v>
      </c>
      <c r="M150" s="2" t="str">
        <f>HYPERLINK("https://ovidsp.ovid.com/ovidweb.cgi?T=JS&amp;NEWS=n&amp;CSC=Y&amp;PAGE=toc&amp;D=yrovft&amp;AN=00132586-000000000-00000","https://ovidsp.ovid.com/ovidweb.cgi?T=JS&amp;NEWS=n&amp;CSC=Y&amp;PAGE=toc&amp;D=yrovft&amp;AN=00132586-000000000-00000")</f>
        <v>https://ovidsp.ovid.com/ovidweb.cgi?T=JS&amp;NEWS=n&amp;CSC=Y&amp;PAGE=toc&amp;D=yrovft&amp;AN=00132586-000000000-00000</v>
      </c>
      <c r="N150" t="s">
        <v>778</v>
      </c>
      <c r="O150" t="s">
        <v>272</v>
      </c>
      <c r="P150">
        <v>1359948</v>
      </c>
      <c r="Q150" t="s">
        <v>997</v>
      </c>
      <c r="R150" t="s">
        <v>29</v>
      </c>
      <c r="S150" t="s">
        <v>1004</v>
      </c>
      <c r="T150" t="b">
        <v>0</v>
      </c>
      <c r="U150" t="s">
        <v>671</v>
      </c>
      <c r="V150" t="b">
        <v>1</v>
      </c>
      <c r="W150" t="s">
        <v>575</v>
      </c>
    </row>
    <row r="151" spans="1:23" x14ac:dyDescent="0.35">
      <c r="A151" t="s">
        <v>7</v>
      </c>
      <c r="B151" t="s">
        <v>671</v>
      </c>
      <c r="C151" t="s">
        <v>57</v>
      </c>
      <c r="D151" t="s">
        <v>20</v>
      </c>
      <c r="E151" s="1">
        <v>44926</v>
      </c>
      <c r="F151">
        <v>14</v>
      </c>
      <c r="G151">
        <v>1</v>
      </c>
      <c r="H151">
        <v>21</v>
      </c>
      <c r="I151">
        <v>4</v>
      </c>
      <c r="J151" t="s">
        <v>991</v>
      </c>
      <c r="K151" t="s">
        <v>743</v>
      </c>
      <c r="L151" t="s">
        <v>46</v>
      </c>
      <c r="M151" s="2" t="str">
        <f>HYPERLINK("https://ovidsp.ovid.com/ovidweb.cgi?T=JS&amp;NEWS=n&amp;CSC=Y&amp;PAGE=toc&amp;D=yrovft&amp;AN=00132587-000000000-00000","https://ovidsp.ovid.com/ovidweb.cgi?T=JS&amp;NEWS=n&amp;CSC=Y&amp;PAGE=toc&amp;D=yrovft&amp;AN=00132587-000000000-00000")</f>
        <v>https://ovidsp.ovid.com/ovidweb.cgi?T=JS&amp;NEWS=n&amp;CSC=Y&amp;PAGE=toc&amp;D=yrovft&amp;AN=00132587-000000000-00000</v>
      </c>
      <c r="N151" t="s">
        <v>778</v>
      </c>
      <c r="O151" t="s">
        <v>272</v>
      </c>
      <c r="P151">
        <v>1359948</v>
      </c>
      <c r="Q151" t="s">
        <v>425</v>
      </c>
      <c r="R151" t="s">
        <v>29</v>
      </c>
      <c r="S151" t="s">
        <v>476</v>
      </c>
      <c r="T151" t="b">
        <v>1</v>
      </c>
      <c r="U151" t="s">
        <v>909</v>
      </c>
      <c r="V151" t="b">
        <v>1</v>
      </c>
      <c r="W151" t="s">
        <v>575</v>
      </c>
    </row>
    <row r="152" spans="1:23" x14ac:dyDescent="0.35">
      <c r="A152" t="s">
        <v>282</v>
      </c>
      <c r="B152" t="s">
        <v>671</v>
      </c>
      <c r="C152" t="s">
        <v>111</v>
      </c>
      <c r="D152" t="s">
        <v>20</v>
      </c>
      <c r="E152" s="1">
        <v>44926</v>
      </c>
      <c r="F152">
        <v>19</v>
      </c>
      <c r="G152">
        <v>1</v>
      </c>
      <c r="H152">
        <v>26</v>
      </c>
      <c r="I152">
        <v>4</v>
      </c>
      <c r="J152" t="s">
        <v>56</v>
      </c>
      <c r="K152" t="s">
        <v>743</v>
      </c>
      <c r="L152" t="s">
        <v>266</v>
      </c>
      <c r="M152" s="2" t="str">
        <f>HYPERLINK("https://ovidsp.ovid.com/ovidweb.cgi?T=JS&amp;NEWS=n&amp;CSC=Y&amp;PAGE=toc&amp;D=yrovft&amp;AN=00130911-000000000-00000","https://ovidsp.ovid.com/ovidweb.cgi?T=JS&amp;NEWS=n&amp;CSC=Y&amp;PAGE=toc&amp;D=yrovft&amp;AN=00130911-000000000-00000")</f>
        <v>https://ovidsp.ovid.com/ovidweb.cgi?T=JS&amp;NEWS=n&amp;CSC=Y&amp;PAGE=toc&amp;D=yrovft&amp;AN=00130911-000000000-00000</v>
      </c>
      <c r="N152" t="s">
        <v>778</v>
      </c>
      <c r="O152" t="s">
        <v>272</v>
      </c>
      <c r="P152">
        <v>1359948</v>
      </c>
      <c r="Q152" t="s">
        <v>34</v>
      </c>
      <c r="R152" t="s">
        <v>29</v>
      </c>
      <c r="S152" t="s">
        <v>28</v>
      </c>
      <c r="T152" t="b">
        <v>0</v>
      </c>
      <c r="U152" t="s">
        <v>671</v>
      </c>
      <c r="V152" t="b">
        <v>1</v>
      </c>
      <c r="W152" t="s">
        <v>575</v>
      </c>
    </row>
    <row r="153" spans="1:23" x14ac:dyDescent="0.35">
      <c r="A153" t="s">
        <v>10</v>
      </c>
      <c r="B153" t="s">
        <v>190</v>
      </c>
      <c r="C153" t="s">
        <v>984</v>
      </c>
      <c r="D153" t="s">
        <v>20</v>
      </c>
      <c r="E153" s="1">
        <v>44926</v>
      </c>
      <c r="F153">
        <v>1</v>
      </c>
      <c r="G153">
        <v>1</v>
      </c>
      <c r="H153">
        <v>11</v>
      </c>
      <c r="I153">
        <v>4</v>
      </c>
      <c r="J153" t="s">
        <v>53</v>
      </c>
      <c r="K153" t="s">
        <v>66</v>
      </c>
      <c r="L153" t="s">
        <v>920</v>
      </c>
      <c r="M153" s="2" t="str">
        <f>HYPERLINK("https://ovidsp.ovid.com/ovidweb.cgi?T=JS&amp;NEWS=n&amp;CSC=Y&amp;PAGE=toc&amp;D=yrovft&amp;AN=00132588-000000000-00000","https://ovidsp.ovid.com/ovidweb.cgi?T=JS&amp;NEWS=n&amp;CSC=Y&amp;PAGE=toc&amp;D=yrovft&amp;AN=00132588-000000000-00000")</f>
        <v>https://ovidsp.ovid.com/ovidweb.cgi?T=JS&amp;NEWS=n&amp;CSC=Y&amp;PAGE=toc&amp;D=yrovft&amp;AN=00132588-000000000-00000</v>
      </c>
      <c r="N153" t="s">
        <v>778</v>
      </c>
      <c r="O153" t="s">
        <v>272</v>
      </c>
      <c r="P153">
        <v>1359948</v>
      </c>
      <c r="Q153" t="s">
        <v>11</v>
      </c>
      <c r="R153" t="s">
        <v>29</v>
      </c>
      <c r="S153" t="s">
        <v>669</v>
      </c>
      <c r="T153" t="b">
        <v>0</v>
      </c>
      <c r="U153" t="s">
        <v>671</v>
      </c>
      <c r="V153" t="b">
        <v>1</v>
      </c>
      <c r="W153" t="s">
        <v>575</v>
      </c>
    </row>
    <row r="154" spans="1:23" x14ac:dyDescent="0.35">
      <c r="A154" t="s">
        <v>828</v>
      </c>
      <c r="B154" t="s">
        <v>181</v>
      </c>
      <c r="C154" t="s">
        <v>302</v>
      </c>
      <c r="D154" t="s">
        <v>20</v>
      </c>
      <c r="E154" s="1">
        <v>44926</v>
      </c>
      <c r="F154">
        <v>1</v>
      </c>
      <c r="G154">
        <v>1</v>
      </c>
      <c r="H154">
        <v>9</v>
      </c>
      <c r="I154">
        <v>4</v>
      </c>
      <c r="J154" t="s">
        <v>201</v>
      </c>
      <c r="K154" t="s">
        <v>716</v>
      </c>
      <c r="L154" t="s">
        <v>176</v>
      </c>
      <c r="M154" s="2" t="str">
        <f>HYPERLINK("https://ovidsp.ovid.com/ovidweb.cgi?T=JS&amp;NEWS=n&amp;CSC=Y&amp;PAGE=toc&amp;D=yrovft&amp;AN=00145756-000000000-00000","https://ovidsp.ovid.com/ovidweb.cgi?T=JS&amp;NEWS=n&amp;CSC=Y&amp;PAGE=toc&amp;D=yrovft&amp;AN=00145756-000000000-00000")</f>
        <v>https://ovidsp.ovid.com/ovidweb.cgi?T=JS&amp;NEWS=n&amp;CSC=Y&amp;PAGE=toc&amp;D=yrovft&amp;AN=00145756-000000000-00000</v>
      </c>
      <c r="N154" t="s">
        <v>778</v>
      </c>
      <c r="O154" t="s">
        <v>272</v>
      </c>
      <c r="P154">
        <v>1359948</v>
      </c>
      <c r="Q154" t="s">
        <v>285</v>
      </c>
      <c r="R154" t="s">
        <v>29</v>
      </c>
      <c r="S154" t="s">
        <v>74</v>
      </c>
      <c r="T154" t="b">
        <v>0</v>
      </c>
      <c r="U154" t="s">
        <v>671</v>
      </c>
      <c r="V154" t="b">
        <v>1</v>
      </c>
      <c r="W154" t="s">
        <v>575</v>
      </c>
    </row>
    <row r="155" spans="1:23" x14ac:dyDescent="0.35">
      <c r="A155" t="s">
        <v>480</v>
      </c>
      <c r="B155" t="s">
        <v>671</v>
      </c>
      <c r="C155" t="s">
        <v>255</v>
      </c>
      <c r="D155" t="s">
        <v>20</v>
      </c>
      <c r="E155" s="1">
        <v>44926</v>
      </c>
      <c r="F155">
        <v>30</v>
      </c>
      <c r="G155">
        <v>1</v>
      </c>
      <c r="H155">
        <v>37</v>
      </c>
      <c r="I155">
        <v>4</v>
      </c>
      <c r="J155" t="s">
        <v>304</v>
      </c>
      <c r="K155" t="s">
        <v>743</v>
      </c>
      <c r="L155" t="s">
        <v>710</v>
      </c>
      <c r="M155" s="2" t="str">
        <f>HYPERLINK("https://ovidsp.ovid.com/ovidweb.cgi?T=JS&amp;NEWS=n&amp;CSC=Y&amp;PAGE=toc&amp;D=yrovft&amp;AN=00013611-000000000-00000","https://ovidsp.ovid.com/ovidweb.cgi?T=JS&amp;NEWS=n&amp;CSC=Y&amp;PAGE=toc&amp;D=yrovft&amp;AN=00013611-000000000-00000")</f>
        <v>https://ovidsp.ovid.com/ovidweb.cgi?T=JS&amp;NEWS=n&amp;CSC=Y&amp;PAGE=toc&amp;D=yrovft&amp;AN=00013611-000000000-00000</v>
      </c>
      <c r="N155" t="s">
        <v>778</v>
      </c>
      <c r="O155" t="s">
        <v>272</v>
      </c>
      <c r="P155">
        <v>1359948</v>
      </c>
      <c r="Q155" t="s">
        <v>962</v>
      </c>
      <c r="R155" t="s">
        <v>29</v>
      </c>
      <c r="S155" t="s">
        <v>327</v>
      </c>
      <c r="T155" t="b">
        <v>0</v>
      </c>
      <c r="U155" t="s">
        <v>671</v>
      </c>
      <c r="V155" t="b">
        <v>1</v>
      </c>
      <c r="W155" t="s">
        <v>575</v>
      </c>
    </row>
    <row r="156" spans="1:23" x14ac:dyDescent="0.35">
      <c r="A156" t="s">
        <v>145</v>
      </c>
      <c r="B156" t="s">
        <v>292</v>
      </c>
      <c r="C156" t="s">
        <v>776</v>
      </c>
      <c r="D156" t="s">
        <v>20</v>
      </c>
      <c r="E156" s="1">
        <v>44926</v>
      </c>
      <c r="F156">
        <v>1</v>
      </c>
      <c r="G156">
        <v>2</v>
      </c>
      <c r="H156">
        <v>21</v>
      </c>
      <c r="I156">
        <v>4</v>
      </c>
      <c r="J156" t="s">
        <v>159</v>
      </c>
      <c r="K156" t="s">
        <v>267</v>
      </c>
      <c r="L156" t="s">
        <v>567</v>
      </c>
      <c r="M156" s="2" t="str">
        <f>HYPERLINK("https://ovidsp.ovid.com/ovidweb.cgi?T=JS&amp;NEWS=n&amp;CSC=Y&amp;PAGE=toc&amp;D=yrovft&amp;AN=00132589-000000000-00000","https://ovidsp.ovid.com/ovidweb.cgi?T=JS&amp;NEWS=n&amp;CSC=Y&amp;PAGE=toc&amp;D=yrovft&amp;AN=00132589-000000000-00000")</f>
        <v>https://ovidsp.ovid.com/ovidweb.cgi?T=JS&amp;NEWS=n&amp;CSC=Y&amp;PAGE=toc&amp;D=yrovft&amp;AN=00132589-000000000-00000</v>
      </c>
      <c r="N156" t="s">
        <v>778</v>
      </c>
      <c r="O156" t="s">
        <v>272</v>
      </c>
      <c r="P156">
        <v>1359948</v>
      </c>
      <c r="Q156" t="s">
        <v>722</v>
      </c>
      <c r="R156" t="s">
        <v>29</v>
      </c>
      <c r="S156" t="s">
        <v>382</v>
      </c>
      <c r="T156" t="b">
        <v>0</v>
      </c>
      <c r="U156" t="s">
        <v>671</v>
      </c>
      <c r="V156" t="b">
        <v>1</v>
      </c>
      <c r="W156" t="s">
        <v>575</v>
      </c>
    </row>
    <row r="157" spans="1:23" x14ac:dyDescent="0.35">
      <c r="A157" t="s">
        <v>391</v>
      </c>
      <c r="B157" t="s">
        <v>168</v>
      </c>
      <c r="C157" t="s">
        <v>671</v>
      </c>
      <c r="D157" t="s">
        <v>20</v>
      </c>
      <c r="E157" s="1">
        <v>44926</v>
      </c>
      <c r="F157">
        <v>37</v>
      </c>
      <c r="G157">
        <v>1</v>
      </c>
      <c r="H157">
        <v>45</v>
      </c>
      <c r="I157">
        <v>1</v>
      </c>
      <c r="J157" t="s">
        <v>889</v>
      </c>
      <c r="K157" t="s">
        <v>651</v>
      </c>
      <c r="L157" t="s">
        <v>871</v>
      </c>
      <c r="M157" s="2" t="str">
        <f>HYPERLINK("https://ovidsp.ovid.com/ovidweb.cgi?T=JS&amp;NEWS=n&amp;CSC=Y&amp;PAGE=toc&amp;D=yrovft&amp;AN=00000372-000000000-00000","https://ovidsp.ovid.com/ovidweb.cgi?T=JS&amp;NEWS=n&amp;CSC=Y&amp;PAGE=toc&amp;D=yrovft&amp;AN=00000372-000000000-00000")</f>
        <v>https://ovidsp.ovid.com/ovidweb.cgi?T=JS&amp;NEWS=n&amp;CSC=Y&amp;PAGE=toc&amp;D=yrovft&amp;AN=00000372-000000000-00000</v>
      </c>
      <c r="N157" t="s">
        <v>778</v>
      </c>
      <c r="O157" t="s">
        <v>272</v>
      </c>
      <c r="P157">
        <v>1359948</v>
      </c>
      <c r="Q157" t="s">
        <v>675</v>
      </c>
      <c r="R157" t="s">
        <v>29</v>
      </c>
      <c r="S157" t="s">
        <v>257</v>
      </c>
      <c r="T157" t="b">
        <v>1</v>
      </c>
      <c r="U157" t="s">
        <v>740</v>
      </c>
      <c r="V157" t="b">
        <v>1</v>
      </c>
      <c r="W157" t="s">
        <v>575</v>
      </c>
    </row>
    <row r="158" spans="1:23" x14ac:dyDescent="0.35">
      <c r="A158" t="s">
        <v>637</v>
      </c>
      <c r="B158" t="s">
        <v>452</v>
      </c>
      <c r="C158" t="s">
        <v>671</v>
      </c>
      <c r="D158" t="s">
        <v>20</v>
      </c>
      <c r="E158" s="1">
        <v>44926</v>
      </c>
      <c r="F158">
        <v>30</v>
      </c>
      <c r="G158">
        <v>1</v>
      </c>
      <c r="H158">
        <v>38</v>
      </c>
      <c r="I158">
        <v>1</v>
      </c>
      <c r="J158" t="s">
        <v>889</v>
      </c>
      <c r="K158" t="s">
        <v>651</v>
      </c>
      <c r="L158" t="s">
        <v>871</v>
      </c>
      <c r="M158" s="2" t="str">
        <f>HYPERLINK("https://ovidsp.ovid.com/ovidweb.cgi?T=JS&amp;NEWS=n&amp;CSC=Y&amp;PAGE=toc&amp;D=yrovft&amp;AN=00130561-000000000-00000","https://ovidsp.ovid.com/ovidweb.cgi?T=JS&amp;NEWS=n&amp;CSC=Y&amp;PAGE=toc&amp;D=yrovft&amp;AN=00130561-000000000-00000")</f>
        <v>https://ovidsp.ovid.com/ovidweb.cgi?T=JS&amp;NEWS=n&amp;CSC=Y&amp;PAGE=toc&amp;D=yrovft&amp;AN=00130561-000000000-00000</v>
      </c>
      <c r="N158" t="s">
        <v>778</v>
      </c>
      <c r="O158" t="s">
        <v>272</v>
      </c>
      <c r="P158">
        <v>1359948</v>
      </c>
      <c r="Q158" t="s">
        <v>362</v>
      </c>
      <c r="R158" t="s">
        <v>29</v>
      </c>
      <c r="S158" t="s">
        <v>670</v>
      </c>
      <c r="T158" t="b">
        <v>0</v>
      </c>
      <c r="U158" t="s">
        <v>671</v>
      </c>
      <c r="V158" t="b">
        <v>1</v>
      </c>
      <c r="W158" t="s">
        <v>575</v>
      </c>
    </row>
    <row r="159" spans="1:23" x14ac:dyDescent="0.35">
      <c r="A159" t="s">
        <v>478</v>
      </c>
      <c r="B159" t="s">
        <v>120</v>
      </c>
      <c r="C159" t="s">
        <v>930</v>
      </c>
      <c r="D159" t="s">
        <v>20</v>
      </c>
      <c r="E159" s="1">
        <v>44926</v>
      </c>
      <c r="F159">
        <v>21</v>
      </c>
      <c r="G159">
        <v>1</v>
      </c>
      <c r="H159">
        <v>28</v>
      </c>
      <c r="I159">
        <v>6</v>
      </c>
      <c r="J159" t="s">
        <v>915</v>
      </c>
      <c r="K159" t="s">
        <v>651</v>
      </c>
      <c r="L159" t="s">
        <v>182</v>
      </c>
      <c r="M159" s="2" t="str">
        <f>HYPERLINK("https://ovidsp.ovid.com/ovidweb.cgi?T=JS&amp;NEWS=n&amp;CSC=Y&amp;PAGE=toc&amp;D=yrovft&amp;AN=00130404-000000000-00000","https://ovidsp.ovid.com/ovidweb.cgi?T=JS&amp;NEWS=n&amp;CSC=Y&amp;PAGE=toc&amp;D=yrovft&amp;AN=00130404-000000000-00000")</f>
        <v>https://ovidsp.ovid.com/ovidweb.cgi?T=JS&amp;NEWS=n&amp;CSC=Y&amp;PAGE=toc&amp;D=yrovft&amp;AN=00130404-000000000-00000</v>
      </c>
      <c r="N159" t="s">
        <v>778</v>
      </c>
      <c r="O159" t="s">
        <v>272</v>
      </c>
      <c r="P159">
        <v>1359948</v>
      </c>
      <c r="Q159" t="s">
        <v>937</v>
      </c>
      <c r="R159" t="s">
        <v>29</v>
      </c>
      <c r="S159" t="s">
        <v>967</v>
      </c>
      <c r="T159" t="b">
        <v>0</v>
      </c>
      <c r="U159" t="s">
        <v>671</v>
      </c>
      <c r="V159" t="b">
        <v>1</v>
      </c>
      <c r="W159" t="s">
        <v>575</v>
      </c>
    </row>
    <row r="160" spans="1:23" x14ac:dyDescent="0.35">
      <c r="A160" t="s">
        <v>830</v>
      </c>
      <c r="B160" t="s">
        <v>671</v>
      </c>
      <c r="C160" t="s">
        <v>981</v>
      </c>
      <c r="D160" t="s">
        <v>20</v>
      </c>
      <c r="E160" s="1">
        <v>44926</v>
      </c>
      <c r="F160">
        <v>31</v>
      </c>
      <c r="G160">
        <v>1</v>
      </c>
      <c r="H160">
        <v>39</v>
      </c>
      <c r="I160">
        <v>1</v>
      </c>
      <c r="J160" t="s">
        <v>789</v>
      </c>
      <c r="K160" t="s">
        <v>651</v>
      </c>
      <c r="L160" t="s">
        <v>72</v>
      </c>
      <c r="M160" s="2" t="str">
        <f>HYPERLINK("https://ovidsp.ovid.com/ovidweb.cgi?T=JS&amp;NEWS=n&amp;CSC=Y&amp;PAGE=toc&amp;D=yrovft&amp;AN=00002508-000000000-00000","https://ovidsp.ovid.com/ovidweb.cgi?T=JS&amp;NEWS=n&amp;CSC=Y&amp;PAGE=toc&amp;D=yrovft&amp;AN=00002508-000000000-00000")</f>
        <v>https://ovidsp.ovid.com/ovidweb.cgi?T=JS&amp;NEWS=n&amp;CSC=Y&amp;PAGE=toc&amp;D=yrovft&amp;AN=00002508-000000000-00000</v>
      </c>
      <c r="N160" t="s">
        <v>778</v>
      </c>
      <c r="O160" t="s">
        <v>272</v>
      </c>
      <c r="P160">
        <v>1359948</v>
      </c>
      <c r="Q160" t="s">
        <v>486</v>
      </c>
      <c r="R160" t="s">
        <v>29</v>
      </c>
      <c r="S160" t="s">
        <v>347</v>
      </c>
      <c r="T160" t="b">
        <v>0</v>
      </c>
      <c r="U160" t="s">
        <v>671</v>
      </c>
      <c r="V160" t="b">
        <v>1</v>
      </c>
      <c r="W160" t="s">
        <v>575</v>
      </c>
    </row>
    <row r="161" spans="1:23" x14ac:dyDescent="0.35">
      <c r="A161" t="s">
        <v>629</v>
      </c>
      <c r="B161" t="s">
        <v>71</v>
      </c>
      <c r="C161" t="s">
        <v>734</v>
      </c>
      <c r="D161" t="s">
        <v>20</v>
      </c>
      <c r="E161" s="1">
        <v>44926</v>
      </c>
      <c r="F161">
        <v>18</v>
      </c>
      <c r="G161">
        <v>3</v>
      </c>
      <c r="H161">
        <v>39</v>
      </c>
      <c r="I161">
        <v>4</v>
      </c>
      <c r="J161" t="s">
        <v>523</v>
      </c>
      <c r="K161" t="s">
        <v>35</v>
      </c>
      <c r="L161" t="s">
        <v>817</v>
      </c>
      <c r="M161" s="2" t="str">
        <f>HYPERLINK("https://ovidsp.ovid.com/ovidweb.cgi?T=JS&amp;NEWS=n&amp;CSC=Y&amp;PAGE=toc&amp;D=yrovft&amp;AN=00126450-000000000-00000","https://ovidsp.ovid.com/ovidweb.cgi?T=JS&amp;NEWS=n&amp;CSC=Y&amp;PAGE=toc&amp;D=yrovft&amp;AN=00126450-000000000-00000")</f>
        <v>https://ovidsp.ovid.com/ovidweb.cgi?T=JS&amp;NEWS=n&amp;CSC=Y&amp;PAGE=toc&amp;D=yrovft&amp;AN=00126450-000000000-00000</v>
      </c>
      <c r="N161" t="s">
        <v>778</v>
      </c>
      <c r="O161" t="s">
        <v>272</v>
      </c>
      <c r="P161">
        <v>1359948</v>
      </c>
      <c r="Q161" t="s">
        <v>570</v>
      </c>
      <c r="R161" t="s">
        <v>29</v>
      </c>
      <c r="S161" t="s">
        <v>45</v>
      </c>
      <c r="T161" t="b">
        <v>0</v>
      </c>
      <c r="U161" t="s">
        <v>671</v>
      </c>
      <c r="V161" t="b">
        <v>1</v>
      </c>
      <c r="W161" t="s">
        <v>575</v>
      </c>
    </row>
    <row r="162" spans="1:23" x14ac:dyDescent="0.35">
      <c r="A162" t="s">
        <v>896</v>
      </c>
      <c r="B162" t="s">
        <v>246</v>
      </c>
      <c r="C162" t="s">
        <v>671</v>
      </c>
      <c r="D162" t="s">
        <v>20</v>
      </c>
      <c r="E162" s="1">
        <v>44926</v>
      </c>
      <c r="F162">
        <v>68</v>
      </c>
      <c r="G162">
        <v>1</v>
      </c>
      <c r="H162">
        <v>76</v>
      </c>
      <c r="I162">
        <v>1</v>
      </c>
      <c r="J162" t="s">
        <v>551</v>
      </c>
      <c r="K162" t="s">
        <v>651</v>
      </c>
      <c r="L162" t="s">
        <v>1041</v>
      </c>
      <c r="M162" s="2" t="str">
        <f>HYPERLINK("https://ovidsp.ovid.com/ovidweb.cgi?T=JS&amp;NEWS=n&amp;CSC=Y&amp;PAGE=toc&amp;D=yrovft&amp;AN=00025572-000000000-00000","https://ovidsp.ovid.com/ovidweb.cgi?T=JS&amp;NEWS=n&amp;CSC=Y&amp;PAGE=toc&amp;D=yrovft&amp;AN=00025572-000000000-00000")</f>
        <v>https://ovidsp.ovid.com/ovidweb.cgi?T=JS&amp;NEWS=n&amp;CSC=Y&amp;PAGE=toc&amp;D=yrovft&amp;AN=00025572-000000000-00000</v>
      </c>
      <c r="N162" t="s">
        <v>778</v>
      </c>
      <c r="O162" t="s">
        <v>272</v>
      </c>
      <c r="P162">
        <v>1359948</v>
      </c>
      <c r="Q162" t="s">
        <v>888</v>
      </c>
      <c r="R162" t="s">
        <v>29</v>
      </c>
      <c r="S162" t="s">
        <v>534</v>
      </c>
      <c r="T162" t="b">
        <v>0</v>
      </c>
      <c r="U162" t="s">
        <v>671</v>
      </c>
      <c r="V162" t="b">
        <v>1</v>
      </c>
      <c r="W162" t="s">
        <v>575</v>
      </c>
    </row>
    <row r="163" spans="1:23" x14ac:dyDescent="0.35">
      <c r="A163" t="s">
        <v>978</v>
      </c>
      <c r="B163" t="s">
        <v>334</v>
      </c>
      <c r="C163" t="s">
        <v>764</v>
      </c>
      <c r="D163" t="s">
        <v>20</v>
      </c>
      <c r="E163" s="1">
        <v>44926</v>
      </c>
      <c r="F163">
        <v>31</v>
      </c>
      <c r="G163">
        <v>1</v>
      </c>
      <c r="H163">
        <v>38</v>
      </c>
      <c r="I163">
        <v>4</v>
      </c>
      <c r="J163" t="s">
        <v>256</v>
      </c>
      <c r="K163" t="s">
        <v>743</v>
      </c>
      <c r="L163" t="s">
        <v>585</v>
      </c>
      <c r="M163" s="2" t="str">
        <f>HYPERLINK("https://ovidsp.ovid.com/ovidweb.cgi?T=JS&amp;NEWS=n&amp;CSC=Y&amp;PAGE=toc&amp;D=yrovft&amp;AN=00124509-000000000-00000","https://ovidsp.ovid.com/ovidweb.cgi?T=JS&amp;NEWS=n&amp;CSC=Y&amp;PAGE=toc&amp;D=yrovft&amp;AN=00124509-000000000-00000")</f>
        <v>https://ovidsp.ovid.com/ovidweb.cgi?T=JS&amp;NEWS=n&amp;CSC=Y&amp;PAGE=toc&amp;D=yrovft&amp;AN=00124509-000000000-00000</v>
      </c>
      <c r="N163" t="s">
        <v>778</v>
      </c>
      <c r="O163" t="s">
        <v>272</v>
      </c>
      <c r="P163">
        <v>1359948</v>
      </c>
      <c r="Q163" t="s">
        <v>433</v>
      </c>
      <c r="R163" t="s">
        <v>29</v>
      </c>
      <c r="S163" t="s">
        <v>950</v>
      </c>
      <c r="T163" t="b">
        <v>1</v>
      </c>
      <c r="U163" t="s">
        <v>359</v>
      </c>
      <c r="V163" t="b">
        <v>1</v>
      </c>
      <c r="W163" t="s">
        <v>575</v>
      </c>
    </row>
    <row r="164" spans="1:23" x14ac:dyDescent="0.35">
      <c r="A164" t="s">
        <v>911</v>
      </c>
      <c r="B164" t="s">
        <v>671</v>
      </c>
      <c r="C164" t="s">
        <v>367</v>
      </c>
      <c r="D164" t="s">
        <v>20</v>
      </c>
      <c r="E164" s="1">
        <v>44926</v>
      </c>
      <c r="F164">
        <v>19</v>
      </c>
      <c r="G164">
        <v>2</v>
      </c>
      <c r="H164">
        <v>27</v>
      </c>
      <c r="I164">
        <v>6</v>
      </c>
      <c r="J164" t="s">
        <v>902</v>
      </c>
      <c r="K164" t="s">
        <v>651</v>
      </c>
      <c r="L164" t="s">
        <v>49</v>
      </c>
      <c r="M164" s="2" t="str">
        <f>HYPERLINK("https://ovidsp.ovid.com/ovidweb.cgi?T=JS&amp;NEWS=n&amp;CSC=Y&amp;PAGE=toc&amp;D=yrovft&amp;AN=00127893-000000000-00000","https://ovidsp.ovid.com/ovidweb.cgi?T=JS&amp;NEWS=n&amp;CSC=Y&amp;PAGE=toc&amp;D=yrovft&amp;AN=00127893-000000000-00000")</f>
        <v>https://ovidsp.ovid.com/ovidweb.cgi?T=JS&amp;NEWS=n&amp;CSC=Y&amp;PAGE=toc&amp;D=yrovft&amp;AN=00127893-000000000-00000</v>
      </c>
      <c r="N164" t="s">
        <v>778</v>
      </c>
      <c r="O164" t="s">
        <v>272</v>
      </c>
      <c r="P164">
        <v>1359948</v>
      </c>
      <c r="Q164" t="s">
        <v>709</v>
      </c>
      <c r="R164" t="s">
        <v>29</v>
      </c>
      <c r="S164" t="s">
        <v>27</v>
      </c>
      <c r="T164" t="b">
        <v>1</v>
      </c>
      <c r="U164" t="s">
        <v>326</v>
      </c>
      <c r="V164" t="b">
        <v>1</v>
      </c>
      <c r="W164" t="s">
        <v>575</v>
      </c>
    </row>
    <row r="165" spans="1:23" x14ac:dyDescent="0.35">
      <c r="A165" t="s">
        <v>199</v>
      </c>
      <c r="B165" t="s">
        <v>667</v>
      </c>
      <c r="C165" t="s">
        <v>671</v>
      </c>
      <c r="D165" t="s">
        <v>20</v>
      </c>
      <c r="E165" s="1">
        <v>44926</v>
      </c>
      <c r="F165">
        <v>40</v>
      </c>
      <c r="G165">
        <v>1</v>
      </c>
      <c r="H165">
        <v>47</v>
      </c>
      <c r="I165">
        <v>12</v>
      </c>
      <c r="J165" t="s">
        <v>63</v>
      </c>
      <c r="K165" t="s">
        <v>443</v>
      </c>
      <c r="L165" t="s">
        <v>64</v>
      </c>
      <c r="M165" s="2" t="str">
        <f>HYPERLINK("https://ovidsp.ovid.com/ovidweb.cgi?T=JS&amp;NEWS=n&amp;CSC=Y&amp;PAGE=toc&amp;D=yrovft&amp;AN=00006205-000000000-00000","https://ovidsp.ovid.com/ovidweb.cgi?T=JS&amp;NEWS=n&amp;CSC=Y&amp;PAGE=toc&amp;D=yrovft&amp;AN=00006205-000000000-00000")</f>
        <v>https://ovidsp.ovid.com/ovidweb.cgi?T=JS&amp;NEWS=n&amp;CSC=Y&amp;PAGE=toc&amp;D=yrovft&amp;AN=00006205-000000000-00000</v>
      </c>
      <c r="N165" t="s">
        <v>778</v>
      </c>
      <c r="O165" t="s">
        <v>272</v>
      </c>
      <c r="P165">
        <v>1359948</v>
      </c>
      <c r="Q165" t="s">
        <v>75</v>
      </c>
      <c r="R165" t="s">
        <v>29</v>
      </c>
      <c r="S165" t="s">
        <v>132</v>
      </c>
      <c r="T165" t="b">
        <v>0</v>
      </c>
      <c r="U165" t="s">
        <v>671</v>
      </c>
      <c r="V165" t="b">
        <v>1</v>
      </c>
      <c r="W165" t="s">
        <v>575</v>
      </c>
    </row>
    <row r="166" spans="1:23" x14ac:dyDescent="0.35">
      <c r="A166" t="s">
        <v>31</v>
      </c>
      <c r="B166" t="s">
        <v>325</v>
      </c>
      <c r="C166" t="s">
        <v>671</v>
      </c>
      <c r="D166" t="s">
        <v>20</v>
      </c>
      <c r="E166" s="1">
        <v>44926</v>
      </c>
      <c r="F166">
        <v>37</v>
      </c>
      <c r="G166">
        <v>1</v>
      </c>
      <c r="H166">
        <v>44</v>
      </c>
      <c r="I166">
        <v>6</v>
      </c>
      <c r="J166" t="s">
        <v>782</v>
      </c>
      <c r="K166" t="s">
        <v>516</v>
      </c>
      <c r="L166" t="s">
        <v>64</v>
      </c>
      <c r="M166" s="2" t="str">
        <f>HYPERLINK("https://ovidsp.ovid.com/ovidweb.cgi?T=JS&amp;NEWS=n&amp;CSC=Y&amp;PAGE=toc&amp;D=yrovft&amp;AN=00007691-000000000-00000","https://ovidsp.ovid.com/ovidweb.cgi?T=JS&amp;NEWS=n&amp;CSC=Y&amp;PAGE=toc&amp;D=yrovft&amp;AN=00007691-000000000-00000")</f>
        <v>https://ovidsp.ovid.com/ovidweb.cgi?T=JS&amp;NEWS=n&amp;CSC=Y&amp;PAGE=toc&amp;D=yrovft&amp;AN=00007691-000000000-00000</v>
      </c>
      <c r="N166" t="s">
        <v>778</v>
      </c>
      <c r="O166" t="s">
        <v>272</v>
      </c>
      <c r="P166">
        <v>1359948</v>
      </c>
      <c r="Q166" t="s">
        <v>990</v>
      </c>
      <c r="R166" t="s">
        <v>29</v>
      </c>
      <c r="S166" t="s">
        <v>1022</v>
      </c>
      <c r="T166" t="b">
        <v>1</v>
      </c>
      <c r="U166" t="s">
        <v>89</v>
      </c>
      <c r="V166" t="b">
        <v>1</v>
      </c>
      <c r="W166" t="s">
        <v>575</v>
      </c>
    </row>
    <row r="167" spans="1:23" x14ac:dyDescent="0.35">
      <c r="A167" t="s">
        <v>706</v>
      </c>
      <c r="B167" t="s">
        <v>354</v>
      </c>
      <c r="C167" t="s">
        <v>671</v>
      </c>
      <c r="D167" t="s">
        <v>20</v>
      </c>
      <c r="E167" s="1">
        <v>44926</v>
      </c>
      <c r="F167">
        <v>30</v>
      </c>
      <c r="G167">
        <v>1</v>
      </c>
      <c r="H167">
        <v>38</v>
      </c>
      <c r="I167">
        <v>1</v>
      </c>
      <c r="J167" t="s">
        <v>889</v>
      </c>
      <c r="K167" t="s">
        <v>651</v>
      </c>
      <c r="L167" t="s">
        <v>871</v>
      </c>
      <c r="M167" s="2" t="str">
        <f>HYPERLINK("https://ovidsp.ovid.com/ovidweb.cgi?T=JS&amp;NEWS=n&amp;CSC=Y&amp;PAGE=toc&amp;D=yrovft&amp;AN=00008486-000000000-00000","https://ovidsp.ovid.com/ovidweb.cgi?T=JS&amp;NEWS=n&amp;CSC=Y&amp;PAGE=toc&amp;D=yrovft&amp;AN=00008486-000000000-00000")</f>
        <v>https://ovidsp.ovid.com/ovidweb.cgi?T=JS&amp;NEWS=n&amp;CSC=Y&amp;PAGE=toc&amp;D=yrovft&amp;AN=00008486-000000000-00000</v>
      </c>
      <c r="N167" t="s">
        <v>778</v>
      </c>
      <c r="O167" t="s">
        <v>272</v>
      </c>
      <c r="P167">
        <v>1359948</v>
      </c>
      <c r="Q167" t="s">
        <v>408</v>
      </c>
      <c r="R167" t="s">
        <v>29</v>
      </c>
      <c r="S167" t="s">
        <v>877</v>
      </c>
      <c r="T167" t="b">
        <v>0</v>
      </c>
      <c r="U167" t="s">
        <v>671</v>
      </c>
      <c r="V167" t="b">
        <v>1</v>
      </c>
      <c r="W167" t="s">
        <v>575</v>
      </c>
    </row>
    <row r="168" spans="1:23" x14ac:dyDescent="0.35">
      <c r="A168" t="s">
        <v>611</v>
      </c>
      <c r="B168" t="s">
        <v>153</v>
      </c>
      <c r="C168" t="s">
        <v>671</v>
      </c>
      <c r="D168" t="s">
        <v>20</v>
      </c>
      <c r="E168" s="1">
        <v>44926</v>
      </c>
      <c r="F168">
        <v>31</v>
      </c>
      <c r="G168">
        <v>1</v>
      </c>
      <c r="H168">
        <v>38</v>
      </c>
      <c r="I168">
        <v>4</v>
      </c>
      <c r="J168" t="s">
        <v>1007</v>
      </c>
      <c r="K168" t="s">
        <v>651</v>
      </c>
      <c r="L168" t="s">
        <v>241</v>
      </c>
      <c r="M168" s="2" t="str">
        <f>HYPERLINK("https://ovidsp.ovid.com/ovidweb.cgi?T=JS&amp;NEWS=n&amp;CSC=Y&amp;PAGE=toc&amp;D=yrovft&amp;AN=00013614-000000000-00000","https://ovidsp.ovid.com/ovidweb.cgi?T=JS&amp;NEWS=n&amp;CSC=Y&amp;PAGE=toc&amp;D=yrovft&amp;AN=00013614-000000000-00000")</f>
        <v>https://ovidsp.ovid.com/ovidweb.cgi?T=JS&amp;NEWS=n&amp;CSC=Y&amp;PAGE=toc&amp;D=yrovft&amp;AN=00013614-000000000-00000</v>
      </c>
      <c r="N168" t="s">
        <v>778</v>
      </c>
      <c r="O168" t="s">
        <v>272</v>
      </c>
      <c r="P168">
        <v>1359948</v>
      </c>
      <c r="Q168" t="s">
        <v>138</v>
      </c>
      <c r="R168" t="s">
        <v>29</v>
      </c>
      <c r="S168" t="s">
        <v>974</v>
      </c>
      <c r="T168" t="b">
        <v>0</v>
      </c>
      <c r="U168" t="s">
        <v>671</v>
      </c>
      <c r="V168" t="b">
        <v>1</v>
      </c>
      <c r="W168" t="s">
        <v>575</v>
      </c>
    </row>
    <row r="169" spans="1:23" x14ac:dyDescent="0.35">
      <c r="A169" t="s">
        <v>245</v>
      </c>
      <c r="B169" t="s">
        <v>507</v>
      </c>
      <c r="C169" t="s">
        <v>671</v>
      </c>
      <c r="D169" t="s">
        <v>20</v>
      </c>
      <c r="E169" s="1">
        <v>44926</v>
      </c>
      <c r="F169">
        <v>35</v>
      </c>
      <c r="G169">
        <v>1</v>
      </c>
      <c r="H169">
        <v>42</v>
      </c>
      <c r="I169">
        <v>4</v>
      </c>
      <c r="J169" t="s">
        <v>1007</v>
      </c>
      <c r="K169" t="s">
        <v>651</v>
      </c>
      <c r="L169" t="s">
        <v>241</v>
      </c>
      <c r="M169" s="2" t="str">
        <f>HYPERLINK("https://ovidsp.ovid.com/ovidweb.cgi?T=JS&amp;NEWS=n&amp;CSC=Y&amp;PAGE=toc&amp;D=yrovft&amp;AN=00011363-000000000-00000","https://ovidsp.ovid.com/ovidweb.cgi?T=JS&amp;NEWS=n&amp;CSC=Y&amp;PAGE=toc&amp;D=yrovft&amp;AN=00011363-000000000-00000")</f>
        <v>https://ovidsp.ovid.com/ovidweb.cgi?T=JS&amp;NEWS=n&amp;CSC=Y&amp;PAGE=toc&amp;D=yrovft&amp;AN=00011363-000000000-00000</v>
      </c>
      <c r="N169" t="s">
        <v>778</v>
      </c>
      <c r="O169" t="s">
        <v>272</v>
      </c>
      <c r="P169">
        <v>1359948</v>
      </c>
      <c r="Q169" t="s">
        <v>405</v>
      </c>
      <c r="R169" t="s">
        <v>29</v>
      </c>
      <c r="S169" t="s">
        <v>640</v>
      </c>
      <c r="T169" t="b">
        <v>0</v>
      </c>
      <c r="U169" t="s">
        <v>671</v>
      </c>
      <c r="V169" t="b">
        <v>1</v>
      </c>
      <c r="W169" t="s">
        <v>575</v>
      </c>
    </row>
    <row r="170" spans="1:23" x14ac:dyDescent="0.35">
      <c r="A170" t="s">
        <v>574</v>
      </c>
      <c r="B170" t="s">
        <v>671</v>
      </c>
      <c r="C170" t="s">
        <v>1035</v>
      </c>
      <c r="D170" t="s">
        <v>20</v>
      </c>
      <c r="E170" s="1">
        <v>44926</v>
      </c>
      <c r="F170">
        <v>11</v>
      </c>
      <c r="G170">
        <v>1</v>
      </c>
      <c r="H170">
        <v>31</v>
      </c>
      <c r="I170">
        <v>6</v>
      </c>
      <c r="J170" t="s">
        <v>844</v>
      </c>
      <c r="K170" t="s">
        <v>261</v>
      </c>
      <c r="L170" t="s">
        <v>64</v>
      </c>
      <c r="M170" s="2" t="str">
        <f>HYPERLINK("https://ovidsp.ovid.com/ovidweb.cgi?T=JS&amp;NEWS=n&amp;CSC=Y&amp;PAGE=toc&amp;D=yrovft&amp;AN=00002142-000000000-00000","https://ovidsp.ovid.com/ovidweb.cgi?T=JS&amp;NEWS=n&amp;CSC=Y&amp;PAGE=toc&amp;D=yrovft&amp;AN=00002142-000000000-00000")</f>
        <v>https://ovidsp.ovid.com/ovidweb.cgi?T=JS&amp;NEWS=n&amp;CSC=Y&amp;PAGE=toc&amp;D=yrovft&amp;AN=00002142-000000000-00000</v>
      </c>
      <c r="N170" t="s">
        <v>778</v>
      </c>
      <c r="O170" t="s">
        <v>272</v>
      </c>
      <c r="P170">
        <v>1359948</v>
      </c>
      <c r="Q170" t="s">
        <v>626</v>
      </c>
      <c r="R170" t="s">
        <v>29</v>
      </c>
      <c r="S170" t="s">
        <v>402</v>
      </c>
      <c r="T170" t="b">
        <v>0</v>
      </c>
      <c r="U170" t="s">
        <v>671</v>
      </c>
      <c r="V170" t="b">
        <v>1</v>
      </c>
      <c r="W170" t="s">
        <v>575</v>
      </c>
    </row>
    <row r="171" spans="1:23" x14ac:dyDescent="0.35">
      <c r="A171" t="s">
        <v>750</v>
      </c>
      <c r="B171" t="s">
        <v>149</v>
      </c>
      <c r="C171" t="s">
        <v>671</v>
      </c>
      <c r="D171" t="s">
        <v>20</v>
      </c>
      <c r="E171" s="1">
        <v>44926</v>
      </c>
      <c r="F171">
        <v>36</v>
      </c>
      <c r="G171">
        <v>1</v>
      </c>
      <c r="H171">
        <v>43</v>
      </c>
      <c r="I171">
        <v>2</v>
      </c>
      <c r="J171" t="s">
        <v>154</v>
      </c>
      <c r="K171" t="s">
        <v>38</v>
      </c>
      <c r="L171" t="s">
        <v>517</v>
      </c>
      <c r="M171" s="2" t="str">
        <f>HYPERLINK("https://ovidsp.ovid.com/ovidweb.cgi?T=JS&amp;NEWS=n&amp;CSC=Y&amp;PAGE=toc&amp;D=yrovft&amp;AN=01938899-000000000-00000","https://ovidsp.ovid.com/ovidweb.cgi?T=JS&amp;NEWS=n&amp;CSC=Y&amp;PAGE=toc&amp;D=yrovft&amp;AN=01938899-000000000-00000")</f>
        <v>https://ovidsp.ovid.com/ovidweb.cgi?T=JS&amp;NEWS=n&amp;CSC=Y&amp;PAGE=toc&amp;D=yrovft&amp;AN=01938899-000000000-00000</v>
      </c>
      <c r="N171" t="s">
        <v>778</v>
      </c>
      <c r="O171" t="s">
        <v>272</v>
      </c>
      <c r="P171">
        <v>1359948</v>
      </c>
      <c r="Q171" t="s">
        <v>852</v>
      </c>
      <c r="R171" t="s">
        <v>29</v>
      </c>
      <c r="S171" t="s">
        <v>975</v>
      </c>
      <c r="T171" t="b">
        <v>0</v>
      </c>
      <c r="U171" t="s">
        <v>671</v>
      </c>
      <c r="V171" t="b">
        <v>1</v>
      </c>
      <c r="W171" t="s">
        <v>575</v>
      </c>
    </row>
    <row r="172" spans="1:23" x14ac:dyDescent="0.35">
      <c r="A172" t="s">
        <v>68</v>
      </c>
      <c r="B172" t="s">
        <v>519</v>
      </c>
      <c r="C172" t="s">
        <v>671</v>
      </c>
      <c r="D172" t="s">
        <v>20</v>
      </c>
      <c r="E172" s="1">
        <v>44926</v>
      </c>
      <c r="F172">
        <v>30</v>
      </c>
      <c r="G172">
        <v>6</v>
      </c>
      <c r="H172">
        <v>38</v>
      </c>
      <c r="I172">
        <v>5</v>
      </c>
      <c r="J172" t="s">
        <v>404</v>
      </c>
      <c r="K172" t="s">
        <v>651</v>
      </c>
      <c r="L172" t="s">
        <v>64</v>
      </c>
      <c r="M172" s="2" t="str">
        <f>HYPERLINK("https://ovidsp.ovid.com/ovidweb.cgi?T=JS&amp;NEWS=n&amp;CSC=Y&amp;PAGE=toc&amp;D=yrovft&amp;AN=00587875-000000000-00000","https://ovidsp.ovid.com/ovidweb.cgi?T=JS&amp;NEWS=n&amp;CSC=Y&amp;PAGE=toc&amp;D=yrovft&amp;AN=00587875-000000000-00000")</f>
        <v>https://ovidsp.ovid.com/ovidweb.cgi?T=JS&amp;NEWS=n&amp;CSC=Y&amp;PAGE=toc&amp;D=yrovft&amp;AN=00587875-000000000-00000</v>
      </c>
      <c r="N172" t="s">
        <v>778</v>
      </c>
      <c r="O172" t="s">
        <v>272</v>
      </c>
      <c r="P172">
        <v>1359948</v>
      </c>
      <c r="Q172" t="s">
        <v>263</v>
      </c>
      <c r="R172" t="s">
        <v>29</v>
      </c>
      <c r="S172" t="s">
        <v>875</v>
      </c>
      <c r="T172" t="b">
        <v>0</v>
      </c>
      <c r="U172" t="s">
        <v>671</v>
      </c>
      <c r="V172" t="b">
        <v>1</v>
      </c>
      <c r="W172" t="s">
        <v>575</v>
      </c>
    </row>
    <row r="173" spans="1:23" x14ac:dyDescent="0.35">
      <c r="A173" t="s">
        <v>124</v>
      </c>
      <c r="B173" t="s">
        <v>671</v>
      </c>
      <c r="C173" t="s">
        <v>927</v>
      </c>
      <c r="D173" t="s">
        <v>20</v>
      </c>
      <c r="E173" s="1">
        <v>44926</v>
      </c>
      <c r="F173">
        <v>31</v>
      </c>
      <c r="G173">
        <v>1</v>
      </c>
      <c r="H173">
        <v>38</v>
      </c>
      <c r="I173">
        <v>4</v>
      </c>
      <c r="J173" t="s">
        <v>240</v>
      </c>
      <c r="K173" t="s">
        <v>743</v>
      </c>
      <c r="L173" t="s">
        <v>938</v>
      </c>
      <c r="M173" s="2" t="str">
        <f>HYPERLINK("https://ovidsp.ovid.com/ovidweb.cgi?T=JS&amp;NEWS=n&amp;CSC=Y&amp;PAGE=toc&amp;D=yrovft&amp;AN=00013644-000000000-00000","https://ovidsp.ovid.com/ovidweb.cgi?T=JS&amp;NEWS=n&amp;CSC=Y&amp;PAGE=toc&amp;D=yrovft&amp;AN=00013644-000000000-00000")</f>
        <v>https://ovidsp.ovid.com/ovidweb.cgi?T=JS&amp;NEWS=n&amp;CSC=Y&amp;PAGE=toc&amp;D=yrovft&amp;AN=00013644-000000000-00000</v>
      </c>
      <c r="N173" t="s">
        <v>778</v>
      </c>
      <c r="O173" t="s">
        <v>272</v>
      </c>
      <c r="P173">
        <v>1359948</v>
      </c>
      <c r="Q173" t="s">
        <v>458</v>
      </c>
      <c r="R173" t="s">
        <v>29</v>
      </c>
      <c r="S173" t="s">
        <v>527</v>
      </c>
      <c r="T173" t="b">
        <v>1</v>
      </c>
      <c r="U173" t="s">
        <v>113</v>
      </c>
      <c r="V173" t="b">
        <v>1</v>
      </c>
      <c r="W173" t="s">
        <v>575</v>
      </c>
    </row>
    <row r="174" spans="1:23" x14ac:dyDescent="0.35">
      <c r="A174" t="s">
        <v>547</v>
      </c>
      <c r="B174" t="s">
        <v>19</v>
      </c>
      <c r="C174" t="s">
        <v>671</v>
      </c>
      <c r="D174" t="s">
        <v>20</v>
      </c>
      <c r="E174" s="1">
        <v>44926</v>
      </c>
      <c r="F174">
        <v>28</v>
      </c>
      <c r="G174">
        <v>8</v>
      </c>
      <c r="H174">
        <v>29</v>
      </c>
      <c r="I174" t="s">
        <v>505</v>
      </c>
      <c r="J174" t="s">
        <v>826</v>
      </c>
      <c r="K174" t="s">
        <v>773</v>
      </c>
      <c r="L174" t="s">
        <v>229</v>
      </c>
      <c r="M174" s="2" t="str">
        <f>HYPERLINK("https://ovidsp.ovid.com/ovidweb.cgi?T=JS&amp;NEWS=n&amp;CSC=Y&amp;PAGE=toc&amp;D=yrovft&amp;AN=02273501-000000000-00000","https://ovidsp.ovid.com/ovidweb.cgi?T=JS&amp;NEWS=n&amp;CSC=Y&amp;PAGE=toc&amp;D=yrovft&amp;AN=02273501-000000000-00000")</f>
        <v>https://ovidsp.ovid.com/ovidweb.cgi?T=JS&amp;NEWS=n&amp;CSC=Y&amp;PAGE=toc&amp;D=yrovft&amp;AN=02273501-000000000-00000</v>
      </c>
      <c r="N174" t="s">
        <v>778</v>
      </c>
      <c r="O174" t="s">
        <v>272</v>
      </c>
      <c r="P174">
        <v>1359948</v>
      </c>
      <c r="Q174" t="s">
        <v>704</v>
      </c>
      <c r="R174" t="s">
        <v>29</v>
      </c>
      <c r="S174" t="s">
        <v>641</v>
      </c>
      <c r="T174" t="b">
        <v>1</v>
      </c>
      <c r="U174" t="s">
        <v>415</v>
      </c>
      <c r="V174" t="b">
        <v>1</v>
      </c>
      <c r="W174" t="s">
        <v>575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5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1" width="40.7265625" customWidth="1"/>
    <col min="2" max="2" width="73.81640625" bestFit="1" customWidth="1"/>
  </cols>
  <sheetData>
    <row r="1" spans="1:2" x14ac:dyDescent="0.35">
      <c r="A1" s="3" t="s">
        <v>39</v>
      </c>
      <c r="B1" s="3" t="s">
        <v>900</v>
      </c>
    </row>
    <row r="2" spans="1:2" x14ac:dyDescent="0.35">
      <c r="A2" t="s">
        <v>21</v>
      </c>
      <c r="B2" s="2" t="str">
        <f>HYPERLINK("https://ovidsp.ovid.com/ovidweb.cgi?T=JS&amp;NEWS=n&amp;CSC=Y&amp;PAGE=browse&amp;D=ovft","https://ovidsp.ovid.com/ovidweb.cgi?T=JS&amp;NEWS=n&amp;CSC=Y&amp;PAGE=browse&amp;D=ovft")</f>
        <v>https://ovidsp.ovid.com/ovidweb.cgi?T=JS&amp;NEWS=n&amp;CSC=Y&amp;PAGE=browse&amp;D=ovft</v>
      </c>
    </row>
    <row r="3" spans="1:2" x14ac:dyDescent="0.35">
      <c r="A3" t="s">
        <v>694</v>
      </c>
      <c r="B3" s="2" t="str">
        <f>HYPERLINK("https://ovidsp.ovid.com/ovidweb.cgi?T=JS&amp;NEWS=n&amp;CSC=Y&amp;PAGE=browse&amp;D=yrovft","https://ovidsp.ovid.com/ovidweb.cgi?T=JS&amp;NEWS=n&amp;CSC=Y&amp;PAGE=browse&amp;D=yrovft")</f>
        <v>https://ovidsp.ovid.com/ovidweb.cgi?T=JS&amp;NEWS=n&amp;CSC=Y&amp;PAGE=browse&amp;D=yrovft</v>
      </c>
    </row>
    <row r="4" spans="1:2" x14ac:dyDescent="0.35">
      <c r="A4" t="s">
        <v>1012</v>
      </c>
      <c r="B4" s="2" t="str">
        <f>HYPERLINK("https://ovidsp.ovid.com/ovidweb.cgi?T=JS&amp;NEWS=n&amp;PAGE=main&amp;D=ovft","https://ovidsp.ovid.com/ovidweb.cgi?T=JS&amp;NEWS=n&amp;PAGE=main&amp;D=ovft")</f>
        <v>https://ovidsp.ovid.com/ovidweb.cgi?T=JS&amp;NEWS=n&amp;PAGE=main&amp;D=ovft</v>
      </c>
    </row>
    <row r="5" spans="1:2" x14ac:dyDescent="0.35">
      <c r="A5" t="s">
        <v>130</v>
      </c>
      <c r="B5" s="2" t="str">
        <f>HYPERLINK("https://ovidsp.ovid.com/ovidweb.cgi?T=JS&amp;NEWS=n&amp;PAGE=main&amp;D=yrovft","https://ovidsp.ovid.com/ovidweb.cgi?T=JS&amp;NEWS=n&amp;PAGE=main&amp;D=yrovft")</f>
        <v>https://ovidsp.ovid.com/ovidweb.cgi?T=JS&amp;NEWS=n&amp;PAGE=main&amp;D=yrovft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FutureJournals</vt:lpstr>
      <vt:lpstr>Browse URLs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Festa</dc:creator>
  <cp:lastModifiedBy>Festa, Elena</cp:lastModifiedBy>
  <dcterms:created xsi:type="dcterms:W3CDTF">2022-12-23T10:49:55Z</dcterms:created>
  <dcterms:modified xsi:type="dcterms:W3CDTF">2022-12-23T11:03:14Z</dcterms:modified>
</cp:coreProperties>
</file>